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rober\Desktop\"/>
    </mc:Choice>
  </mc:AlternateContent>
  <xr:revisionPtr revIDLastSave="0" documentId="13_ncr:1_{040C249E-11A2-4276-8CBD-DB655EB926A4}" xr6:coauthVersionLast="47" xr6:coauthVersionMax="47" xr10:uidLastSave="{00000000-0000-0000-0000-000000000000}"/>
  <bookViews>
    <workbookView xWindow="-120" yWindow="-120" windowWidth="29040" windowHeight="15840" firstSheet="8" activeTab="10" xr2:uid="{40A783B7-0D25-47FF-B071-840325BBC765}"/>
  </bookViews>
  <sheets>
    <sheet name="Dane" sheetId="3" r:id="rId1"/>
    <sheet name="Arkusz1" sheetId="6" r:id="rId2"/>
    <sheet name="1. Opis danych" sheetId="1" r:id="rId3"/>
    <sheet name="2. Dobór zmiennych" sheetId="2" r:id="rId4"/>
    <sheet name="3a. Obserwacje nietypowe" sheetId="5" r:id="rId5"/>
    <sheet name="3b. Współliniowość" sheetId="7" r:id="rId6"/>
    <sheet name="4. Istotność parametrów" sheetId="10" r:id="rId7"/>
    <sheet name="5. Dopasowanie modelu do danych" sheetId="11" r:id="rId8"/>
    <sheet name="6. Badanie losowości" sheetId="12" r:id="rId9"/>
    <sheet name="7. Badanie normalności" sheetId="13" r:id="rId10"/>
    <sheet name="8. Badanie braku autokorelacji " sheetId="14" r:id="rId11"/>
    <sheet name="9. Badanie homoskedastyczności" sheetId="15" r:id="rId12"/>
    <sheet name="10. Wnioski" sheetId="16" r:id="rId13"/>
  </sheets>
  <definedNames>
    <definedName name="_xlnm._FilterDatabase" localSheetId="8" hidden="1">'6. Badanie losowości'!$A$29:$F$81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9" i="10" l="1"/>
  <c r="P24" i="10"/>
  <c r="O45" i="15" l="1"/>
  <c r="O44" i="15"/>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2" i="6"/>
  <c r="O18" i="15"/>
  <c r="O17" i="15"/>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2" i="6"/>
  <c r="L32" i="12" l="1"/>
  <c r="G9" i="14" l="1"/>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8"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7" i="14"/>
  <c r="O13" i="13"/>
  <c r="H31" i="13"/>
  <c r="H30" i="13"/>
  <c r="H6" i="13"/>
  <c r="H7" i="13"/>
  <c r="H8" i="13"/>
  <c r="H9" i="13"/>
  <c r="H10" i="13"/>
  <c r="H11" i="13"/>
  <c r="H12" i="13"/>
  <c r="H13" i="13"/>
  <c r="H14" i="13"/>
  <c r="H15" i="13"/>
  <c r="H16" i="13"/>
  <c r="H17" i="13"/>
  <c r="H18" i="13"/>
  <c r="H19" i="13"/>
  <c r="H20" i="13"/>
  <c r="H21" i="13"/>
  <c r="H22" i="13"/>
  <c r="H23" i="13"/>
  <c r="H24" i="13"/>
  <c r="H25" i="13"/>
  <c r="H26" i="13"/>
  <c r="H27" i="13"/>
  <c r="H28" i="13"/>
  <c r="H29" i="13"/>
  <c r="H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 i="13"/>
  <c r="C5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 i="13"/>
  <c r="L40" i="12"/>
  <c r="L39" i="12"/>
  <c r="L37" i="12"/>
  <c r="E57" i="14" l="1"/>
  <c r="E59" i="14" s="1"/>
  <c r="F57" i="14"/>
  <c r="L17" i="14" s="1"/>
  <c r="G57" i="14"/>
  <c r="L20" i="14" s="1"/>
  <c r="L38" i="12"/>
  <c r="L43" i="12" s="1"/>
  <c r="Q43" i="11"/>
  <c r="Q41" i="11" l="1"/>
  <c r="G44" i="11"/>
  <c r="G45" i="11"/>
  <c r="G50" i="11"/>
  <c r="G51" i="11"/>
  <c r="G56" i="11"/>
  <c r="G57" i="11"/>
  <c r="G62" i="11"/>
  <c r="G63" i="11"/>
  <c r="G68" i="11"/>
  <c r="G69" i="11"/>
  <c r="G74" i="11"/>
  <c r="G75" i="11"/>
  <c r="G80" i="11"/>
  <c r="G81" i="11"/>
  <c r="G86" i="11"/>
  <c r="G87" i="11"/>
  <c r="F43" i="11"/>
  <c r="F44" i="11"/>
  <c r="F49" i="11"/>
  <c r="F50" i="11"/>
  <c r="F55" i="11"/>
  <c r="F56" i="11"/>
  <c r="F61" i="11"/>
  <c r="F62" i="11"/>
  <c r="F67" i="11"/>
  <c r="F68" i="11"/>
  <c r="F73" i="11"/>
  <c r="F74" i="11"/>
  <c r="F79" i="11"/>
  <c r="F80" i="11"/>
  <c r="F85" i="11"/>
  <c r="F86" i="11"/>
  <c r="F40" i="11"/>
  <c r="H41" i="11"/>
  <c r="G41" i="11" s="1"/>
  <c r="H42" i="11"/>
  <c r="G42" i="11" s="1"/>
  <c r="H43" i="11"/>
  <c r="G43" i="11" s="1"/>
  <c r="H44" i="11"/>
  <c r="H45" i="11"/>
  <c r="F45" i="11" s="1"/>
  <c r="H46" i="11"/>
  <c r="G46" i="11" s="1"/>
  <c r="H47" i="11"/>
  <c r="G47" i="11" s="1"/>
  <c r="H48" i="11"/>
  <c r="G48" i="11" s="1"/>
  <c r="H49" i="11"/>
  <c r="G49" i="11" s="1"/>
  <c r="H50" i="11"/>
  <c r="H51" i="11"/>
  <c r="F51" i="11" s="1"/>
  <c r="H52" i="11"/>
  <c r="G52" i="11" s="1"/>
  <c r="H53" i="11"/>
  <c r="G53" i="11" s="1"/>
  <c r="H54" i="11"/>
  <c r="G54" i="11" s="1"/>
  <c r="H55" i="11"/>
  <c r="G55" i="11" s="1"/>
  <c r="H56" i="11"/>
  <c r="H57" i="11"/>
  <c r="F57" i="11" s="1"/>
  <c r="H58" i="11"/>
  <c r="G58" i="11" s="1"/>
  <c r="H59" i="11"/>
  <c r="G59" i="11" s="1"/>
  <c r="H60" i="11"/>
  <c r="G60" i="11" s="1"/>
  <c r="H61" i="11"/>
  <c r="G61" i="11" s="1"/>
  <c r="H62" i="11"/>
  <c r="H63" i="11"/>
  <c r="F63" i="11" s="1"/>
  <c r="H64" i="11"/>
  <c r="G64" i="11" s="1"/>
  <c r="H65" i="11"/>
  <c r="G65" i="11" s="1"/>
  <c r="H66" i="11"/>
  <c r="G66" i="11" s="1"/>
  <c r="H67" i="11"/>
  <c r="G67" i="11" s="1"/>
  <c r="H68" i="11"/>
  <c r="H69" i="11"/>
  <c r="F69" i="11" s="1"/>
  <c r="H70" i="11"/>
  <c r="G70" i="11" s="1"/>
  <c r="H71" i="11"/>
  <c r="G71" i="11" s="1"/>
  <c r="H72" i="11"/>
  <c r="G72" i="11" s="1"/>
  <c r="H73" i="11"/>
  <c r="G73" i="11" s="1"/>
  <c r="H74" i="11"/>
  <c r="H75" i="11"/>
  <c r="F75" i="11" s="1"/>
  <c r="H76" i="11"/>
  <c r="G76" i="11" s="1"/>
  <c r="H77" i="11"/>
  <c r="G77" i="11" s="1"/>
  <c r="H78" i="11"/>
  <c r="G78" i="11" s="1"/>
  <c r="H79" i="11"/>
  <c r="G79" i="11" s="1"/>
  <c r="H80" i="11"/>
  <c r="H81" i="11"/>
  <c r="F81" i="11" s="1"/>
  <c r="H82" i="11"/>
  <c r="G82" i="11" s="1"/>
  <c r="H83" i="11"/>
  <c r="G83" i="11" s="1"/>
  <c r="H84" i="11"/>
  <c r="G84" i="11" s="1"/>
  <c r="H85" i="11"/>
  <c r="G85" i="11" s="1"/>
  <c r="H86" i="11"/>
  <c r="H87" i="11"/>
  <c r="F87" i="11" s="1"/>
  <c r="H88" i="11"/>
  <c r="G88" i="11" s="1"/>
  <c r="H89" i="11"/>
  <c r="G89" i="11" s="1"/>
  <c r="H40" i="11"/>
  <c r="G40" i="11" s="1"/>
  <c r="F84" i="11" l="1"/>
  <c r="F78" i="11"/>
  <c r="F72" i="11"/>
  <c r="F66" i="11"/>
  <c r="F60" i="11"/>
  <c r="F54" i="11"/>
  <c r="F48" i="11"/>
  <c r="F42" i="11"/>
  <c r="F89" i="11"/>
  <c r="F83" i="11"/>
  <c r="F77" i="11"/>
  <c r="F71" i="11"/>
  <c r="F65" i="11"/>
  <c r="F59" i="11"/>
  <c r="F53" i="11"/>
  <c r="F47" i="11"/>
  <c r="F41" i="11"/>
  <c r="F88" i="11"/>
  <c r="F82" i="11"/>
  <c r="F76" i="11"/>
  <c r="F70" i="11"/>
  <c r="F64" i="11"/>
  <c r="F58" i="11"/>
  <c r="F52" i="11"/>
  <c r="F46" i="11"/>
  <c r="Q11" i="11"/>
  <c r="Q23" i="11"/>
  <c r="Q17" i="11"/>
  <c r="Q7" i="11"/>
  <c r="P14" i="10" l="1"/>
  <c r="M11" i="10"/>
  <c r="I5" i="7" l="1"/>
  <c r="I4" i="7"/>
  <c r="H59" i="5" l="1"/>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8" i="5"/>
  <c r="B4" i="2" l="1"/>
  <c r="C5" i="2" l="1"/>
  <c r="D5" i="2"/>
  <c r="E5" i="2"/>
  <c r="F5" i="2"/>
  <c r="G5" i="2"/>
  <c r="B5" i="2"/>
  <c r="B7" i="2" s="1"/>
  <c r="C4" i="2"/>
  <c r="D4" i="2"/>
  <c r="E4" i="2"/>
  <c r="F4" i="2"/>
  <c r="G4" i="2"/>
  <c r="G7" i="2" l="1"/>
  <c r="F7" i="2"/>
  <c r="E7" i="2"/>
  <c r="D7" i="2"/>
  <c r="C7" i="2"/>
</calcChain>
</file>

<file path=xl/sharedStrings.xml><?xml version="1.0" encoding="utf-8"?>
<sst xmlns="http://schemas.openxmlformats.org/spreadsheetml/2006/main" count="927" uniqueCount="333">
  <si>
    <t>TEMAT: Analiza wpływu czynników społeczno-ekonomicznych na odsetek aresztowań za jazdę pod wpływem alkoholu w stanach USA</t>
  </si>
  <si>
    <t>TEMAT: Zależność odsetka aresztowań za DUI od warunków społecznych i infrastrukturalnych w stanach USA</t>
  </si>
  <si>
    <t>https://www.census.gov/</t>
  </si>
  <si>
    <t>https://cde.ucr.cjis.gov/</t>
  </si>
  <si>
    <t>FBI Crime Data Explorer</t>
  </si>
  <si>
    <t>United States Census Bureau</t>
  </si>
  <si>
    <t>https://www.bls.gov/</t>
  </si>
  <si>
    <t>Biuro Statystyki Pracy USA</t>
  </si>
  <si>
    <t>https://www.bea.gov/</t>
  </si>
  <si>
    <t xml:space="preserve">Biuro Analiz Ekonomicznych Departamentu Handlu Stanów Zjednoczonych </t>
  </si>
  <si>
    <t>https://www.transportation.gov/</t>
  </si>
  <si>
    <t>U.S. Department of Transportation</t>
  </si>
  <si>
    <t>ŹRÓDŁA DANYCH:</t>
  </si>
  <si>
    <t xml:space="preserve">ZMIENNA OBJAŚNIANA(Y): </t>
  </si>
  <si>
    <t>POTENCJALNE ZMIENNE OBJAŚNIAJĄCE(XI):</t>
  </si>
  <si>
    <t>Udział aresztowań za DUI w ogólnej liczbie aresztowań</t>
  </si>
  <si>
    <t>State</t>
  </si>
  <si>
    <t>Stopa bezrobocia[%]</t>
  </si>
  <si>
    <t>Stopień urbanizacji[%]</t>
  </si>
  <si>
    <t>Wskaźnik ubóstwa[%]</t>
  </si>
  <si>
    <t>Y</t>
  </si>
  <si>
    <t>X1</t>
  </si>
  <si>
    <t>X2</t>
  </si>
  <si>
    <t>X3</t>
  </si>
  <si>
    <t>X4</t>
  </si>
  <si>
    <t>X5</t>
  </si>
  <si>
    <t>X6</t>
  </si>
  <si>
    <t xml:space="preserve">Odsetek aresztowań związanych z jazdą pod wpływem[%] </t>
  </si>
  <si>
    <t>Średnie dochody na osobe[w tys. dolarów]</t>
  </si>
  <si>
    <t>Długość dróg[mile]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</si>
  <si>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</si>
  <si>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</si>
  <si>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</si>
  <si>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</si>
  <si>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</si>
  <si>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</si>
  <si>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</si>
  <si>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</si>
  <si>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</si>
  <si>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</si>
  <si>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</si>
  <si>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</si>
  <si>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</si>
  <si>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</si>
  <si>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</si>
  <si>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</si>
  <si>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</si>
  <si>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</si>
  <si>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</si>
  <si>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</si>
  <si>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</si>
  <si>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</si>
  <si>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</si>
  <si>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</si>
  <si>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</si>
  <si>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</si>
  <si>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</si>
  <si>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</si>
  <si>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</si>
  <si>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</si>
  <si>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</si>
  <si>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</si>
  <si>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</si>
  <si>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</si>
  <si>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</si>
  <si>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</si>
  <si>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</si>
  <si>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</si>
  <si>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</si>
  <si>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</si>
  <si>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</si>
  <si>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</si>
  <si>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</si>
  <si>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</si>
  <si>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</si>
  <si>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</si>
  <si>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</si>
  <si>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</si>
  <si>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</si>
  <si>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</si>
  <si>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r>
      <rPr>
        <b/>
        <sz val="11"/>
        <color theme="1"/>
        <rFont val="Calibri"/>
        <family val="2"/>
        <charset val="238"/>
        <scheme val="minor"/>
      </rPr>
      <t>Y</t>
    </r>
    <r>
      <rPr>
        <sz val="11"/>
        <color theme="1"/>
        <rFont val="Calibri"/>
        <family val="2"/>
        <charset val="238"/>
        <scheme val="minor"/>
      </rPr>
      <t xml:space="preserve"> - Udział aresztowań za DUI w ogólnej liczbie aresztowań [%]</t>
    </r>
  </si>
  <si>
    <r>
      <rPr>
        <b/>
        <sz val="11"/>
        <color theme="1"/>
        <rFont val="Calibri"/>
        <family val="2"/>
        <charset val="238"/>
        <scheme val="minor"/>
      </rPr>
      <t>X1</t>
    </r>
    <r>
      <rPr>
        <sz val="11"/>
        <color theme="1"/>
        <rFont val="Calibri"/>
        <family val="2"/>
        <charset val="238"/>
        <scheme val="minor"/>
      </rPr>
      <t xml:space="preserve"> - Stopa bezrobocia[%]</t>
    </r>
  </si>
  <si>
    <r>
      <rPr>
        <b/>
        <sz val="11"/>
        <color theme="1"/>
        <rFont val="Calibri"/>
        <family val="2"/>
        <charset val="238"/>
        <scheme val="minor"/>
      </rPr>
      <t>X2</t>
    </r>
    <r>
      <rPr>
        <sz val="11"/>
        <color theme="1"/>
        <rFont val="Calibri"/>
        <family val="2"/>
        <charset val="238"/>
        <scheme val="minor"/>
      </rPr>
      <t xml:space="preserve"> - Stopień urbanizacji[%]</t>
    </r>
  </si>
  <si>
    <r>
      <rPr>
        <b/>
        <sz val="11"/>
        <color theme="1"/>
        <rFont val="Calibri"/>
        <family val="2"/>
        <charset val="238"/>
        <scheme val="minor"/>
      </rPr>
      <t>X3</t>
    </r>
    <r>
      <rPr>
        <sz val="11"/>
        <color theme="1"/>
        <rFont val="Calibri"/>
        <family val="2"/>
        <charset val="238"/>
        <scheme val="minor"/>
      </rPr>
      <t xml:space="preserve"> - Wskaźnik ubóstwa[%]</t>
    </r>
  </si>
  <si>
    <r>
      <rPr>
        <b/>
        <sz val="11"/>
        <color theme="1"/>
        <rFont val="Calibri"/>
        <family val="2"/>
        <charset val="238"/>
        <scheme val="minor"/>
      </rPr>
      <t>X4</t>
    </r>
    <r>
      <rPr>
        <sz val="11"/>
        <color theme="1"/>
        <rFont val="Calibri"/>
        <family val="2"/>
        <charset val="238"/>
        <scheme val="minor"/>
      </rPr>
      <t xml:space="preserve"> - Średnie dochody na osobe[w tys. dolarów]</t>
    </r>
  </si>
  <si>
    <r>
      <rPr>
        <b/>
        <sz val="11"/>
        <color theme="1"/>
        <rFont val="Calibri"/>
        <family val="2"/>
        <charset val="238"/>
        <scheme val="minor"/>
      </rPr>
      <t>X5</t>
    </r>
    <r>
      <rPr>
        <sz val="11"/>
        <color theme="1"/>
        <rFont val="Calibri"/>
        <family val="2"/>
        <charset val="238"/>
        <scheme val="minor"/>
      </rPr>
      <t xml:space="preserve"> - Liczba funkcjonariuszy   na 1000 mieszkańców</t>
    </r>
  </si>
  <si>
    <r>
      <rPr>
        <b/>
        <sz val="11"/>
        <color theme="1"/>
        <rFont val="Calibri"/>
        <family val="2"/>
        <charset val="238"/>
        <scheme val="minor"/>
      </rPr>
      <t>X6</t>
    </r>
    <r>
      <rPr>
        <sz val="11"/>
        <color theme="1"/>
        <rFont val="Calibri"/>
        <family val="2"/>
        <charset val="238"/>
        <scheme val="minor"/>
      </rPr>
      <t xml:space="preserve"> - Długość dróg[mile]</t>
    </r>
  </si>
  <si>
    <t>WYKRESY ZALEŻNOŚCI X-Y</t>
  </si>
  <si>
    <t>Liczba funkcjonariuszy na 1000 mieszkańców</t>
  </si>
  <si>
    <t>METODA ELIMINACJI QUASI-STAŁYCH</t>
  </si>
  <si>
    <t>średnia =</t>
  </si>
  <si>
    <t>odch. standardowe =</t>
  </si>
  <si>
    <t>współczynnik zmienności V =</t>
  </si>
  <si>
    <t>&lt;-- wszystkie współczynniki większe od 10%, więc zmiennych nie można uznać za quasi-stałe. Jednak zmienna X4 (Średnie dochody na osobe) charakteryzuje się niską zmiennością.</t>
  </si>
  <si>
    <t>REGRESJA KROKOWA WSTECZ</t>
  </si>
  <si>
    <t>KROK 1. Model 1: Estymacja KMNK, wykorzystane obserwacje 1-50</t>
  </si>
  <si>
    <t xml:space="preserve">Y -Odsetek aresztowań związanych z jazdą pod wpływem[%] </t>
  </si>
  <si>
    <t>X1 - Stopa bezrobocia[%]</t>
  </si>
  <si>
    <t>X2 - Stopień urbanizacji[%]</t>
  </si>
  <si>
    <t>X3 - Wskaźnik ubóstwa[%]</t>
  </si>
  <si>
    <t>X4 - Średnie dochody na osobe[w tys. dolarów]</t>
  </si>
  <si>
    <t>X5 - Liczba funkcjonariuszy na 1000 mieszkańców</t>
  </si>
  <si>
    <t>X6 - Długość dróg[mile]</t>
  </si>
  <si>
    <t>Zmienna zależna (Y): YOdsetekaresztowaAzwiAzanychzj</t>
  </si>
  <si>
    <t xml:space="preserve">współczynnik  </t>
  </si>
  <si>
    <t>błąd standardowy</t>
  </si>
  <si>
    <t>t-Studenta</t>
  </si>
  <si>
    <t>wartość p</t>
  </si>
  <si>
    <t>const</t>
  </si>
  <si>
    <t>X6DAugoAdrAgmile</t>
  </si>
  <si>
    <t>X3WskaAnikubAstwa</t>
  </si>
  <si>
    <t>X2StopieAurbanizacji</t>
  </si>
  <si>
    <t>X2StopienAurbanizacji</t>
  </si>
  <si>
    <t>X1Stopabezrobocia</t>
  </si>
  <si>
    <t>X4Aredniedochody</t>
  </si>
  <si>
    <t>X5Liczbaafunkcjow</t>
  </si>
  <si>
    <t>Średn.aryt.zm.zależnej</t>
  </si>
  <si>
    <t>Suma kwadratów reszt</t>
  </si>
  <si>
    <t>Wsp. determ. R-kwadrat</t>
  </si>
  <si>
    <t>Logarytm wiarygodności</t>
  </si>
  <si>
    <t>Kryt. bayes. Schwarza</t>
  </si>
  <si>
    <t>Odch.stand.zm.zależnej</t>
  </si>
  <si>
    <t>Błąd standardowy reszt</t>
  </si>
  <si>
    <t>Skorygowany R-kwadrat</t>
  </si>
  <si>
    <t>Wartość p dla testu F</t>
  </si>
  <si>
    <t>Kryt. inform. Akaike'a</t>
  </si>
  <si>
    <t>Kryt. Hannana-Quinna</t>
  </si>
  <si>
    <t>Model 1: Estymacja KMNK, wykorzystane obserwacje 1-50</t>
  </si>
  <si>
    <t>współczynnik</t>
  </si>
  <si>
    <t>X4Aredniedochodynaosobewtysd</t>
  </si>
  <si>
    <t>X5LiczbaAfunkcjonariuszynaA100</t>
  </si>
  <si>
    <t>X6DAugoAAdrAgmile</t>
  </si>
  <si>
    <t>9.549800</t>
  </si>
  <si>
    <t xml:space="preserve">F(5, 44) </t>
  </si>
  <si>
    <t>F(6, 43)</t>
  </si>
  <si>
    <r>
      <t xml:space="preserve">&lt;-- ponieważ p-value &gt; 0,05 to brak podstaw do odrzucenia hipotezy H0, czyli β5 nie jest istotne, więc </t>
    </r>
    <r>
      <rPr>
        <b/>
        <sz val="11"/>
        <color theme="1"/>
        <rFont val="Calibri"/>
        <family val="2"/>
        <charset val="238"/>
        <scheme val="minor"/>
      </rPr>
      <t xml:space="preserve">usuwamy X5 z modelu </t>
    </r>
  </si>
  <si>
    <r>
      <t xml:space="preserve">&lt;-- ponieważ p-value &gt; 0,05 to brak podstaw do odrzucenia hipotezy H0, czyli β1 nie jest istotne, więc </t>
    </r>
    <r>
      <rPr>
        <b/>
        <sz val="11"/>
        <color theme="1"/>
        <rFont val="Calibri"/>
        <family val="2"/>
        <charset val="238"/>
        <scheme val="minor"/>
      </rPr>
      <t xml:space="preserve">usuwamy X1 z modelu </t>
    </r>
  </si>
  <si>
    <r>
      <rPr>
        <b/>
        <sz val="11"/>
        <color theme="1"/>
        <rFont val="Calibri"/>
        <family val="2"/>
        <charset val="238"/>
        <scheme val="minor"/>
      </rPr>
      <t>KROK 3.</t>
    </r>
    <r>
      <rPr>
        <sz val="11"/>
        <color theme="1"/>
        <rFont val="Calibri"/>
        <family val="2"/>
        <charset val="238"/>
        <scheme val="minor"/>
      </rPr>
      <t xml:space="preserve"> Model 3: Estymacja KMNK, wykorzystane obserwacje 1-50</t>
    </r>
  </si>
  <si>
    <r>
      <rPr>
        <b/>
        <sz val="11"/>
        <color theme="1"/>
        <rFont val="Calibri"/>
        <family val="2"/>
        <charset val="238"/>
        <scheme val="minor"/>
      </rPr>
      <t>KROK 2.</t>
    </r>
    <r>
      <rPr>
        <sz val="11"/>
        <color theme="1"/>
        <rFont val="Calibri"/>
        <family val="2"/>
        <charset val="238"/>
        <scheme val="minor"/>
      </rPr>
      <t xml:space="preserve"> Model 2: Estymacja KMNK, wykorzystane obserwacje 1-50</t>
    </r>
  </si>
  <si>
    <t>F(4, 45)</t>
  </si>
  <si>
    <r>
      <t xml:space="preserve">&lt;-- ponieważ p-value &gt; 0,05 to brak podstaw do odrzucenia hipotezy H0, czyli β6 nie jest istotne, więc </t>
    </r>
    <r>
      <rPr>
        <b/>
        <sz val="11"/>
        <color theme="1"/>
        <rFont val="Calibri"/>
        <family val="2"/>
        <charset val="238"/>
        <scheme val="minor"/>
      </rPr>
      <t xml:space="preserve">usuwamy X6 z modelu </t>
    </r>
  </si>
  <si>
    <r>
      <rPr>
        <b/>
        <sz val="11"/>
        <color theme="1"/>
        <rFont val="Calibri"/>
        <family val="2"/>
        <charset val="238"/>
        <scheme val="minor"/>
      </rPr>
      <t>KROK 4.</t>
    </r>
    <r>
      <rPr>
        <sz val="11"/>
        <color theme="1"/>
        <rFont val="Calibri"/>
        <family val="2"/>
        <charset val="238"/>
        <scheme val="minor"/>
      </rPr>
      <t xml:space="preserve"> Model 4: Estymacja KMNK, wykorzystane obserwacje 1-50</t>
    </r>
  </si>
  <si>
    <t>F(3, 46)</t>
  </si>
  <si>
    <r>
      <rPr>
        <b/>
        <sz val="11"/>
        <color theme="1"/>
        <rFont val="Calibri"/>
        <family val="2"/>
        <charset val="238"/>
        <scheme val="minor"/>
      </rPr>
      <t>KROK 5.</t>
    </r>
    <r>
      <rPr>
        <sz val="11"/>
        <color theme="1"/>
        <rFont val="Calibri"/>
        <family val="2"/>
        <charset val="238"/>
        <scheme val="minor"/>
      </rPr>
      <t xml:space="preserve"> Model 5: Estymacja KMNK, wykorzystane obserwacje 1-50</t>
    </r>
  </si>
  <si>
    <t>F(2, 47)</t>
  </si>
  <si>
    <r>
      <t xml:space="preserve">&lt;-- ponieważ p-value &gt; 0,05 to brak podstaw do odrzucenia hipotezy H0, czyli β4 nie jest istotne, więc </t>
    </r>
    <r>
      <rPr>
        <b/>
        <sz val="11"/>
        <color theme="1"/>
        <rFont val="Calibri"/>
        <family val="2"/>
        <charset val="238"/>
        <scheme val="minor"/>
      </rPr>
      <t xml:space="preserve">usuwamy X4 z modelu </t>
    </r>
  </si>
  <si>
    <t>IDENTYFIKACJA OBSERWACJI NIETYPOWYCH</t>
  </si>
  <si>
    <t>reszty</t>
  </si>
  <si>
    <t>leverage</t>
  </si>
  <si>
    <t>influence</t>
  </si>
  <si>
    <t>DFFITS</t>
  </si>
  <si>
    <t>ei</t>
  </si>
  <si>
    <t>0&lt;=h&lt;=1</t>
  </si>
  <si>
    <t>ei*h/(1-h)</t>
  </si>
  <si>
    <t>t</t>
  </si>
  <si>
    <t>Kryterium Cross-validation = 497.799</t>
  </si>
  <si>
    <t>0,185*</t>
  </si>
  <si>
    <t>0,172*</t>
  </si>
  <si>
    <t>0,128*</t>
  </si>
  <si>
    <t>0,196*</t>
  </si>
  <si>
    <t>Obserwacje wpływowe</t>
  </si>
  <si>
    <t>'*' oznacza dźwigniową obserwację (leverage point), h(i)&gt;2(k+1)/n</t>
  </si>
  <si>
    <t>BADANIE WSPÓŁLINIOWOŚCI</t>
  </si>
  <si>
    <r>
      <t>R</t>
    </r>
    <r>
      <rPr>
        <vertAlign val="superscript"/>
        <sz val="11"/>
        <color theme="1"/>
        <rFont val="Calibri"/>
        <family val="2"/>
        <charset val="238"/>
        <scheme val="minor"/>
      </rPr>
      <t xml:space="preserve">2 </t>
    </r>
    <r>
      <rPr>
        <sz val="11"/>
        <color theme="1"/>
        <rFont val="Calibri"/>
        <family val="2"/>
        <charset val="238"/>
        <scheme val="minor"/>
      </rPr>
      <t>- współczynnik determinacji (dla oszacowanego modelu pomocniczego, w którym jedna ze zmiennych objaśniających jest zmienną objaśnianą)</t>
    </r>
  </si>
  <si>
    <t>Czynnik inflacji wariancji CIW (VIF):</t>
  </si>
  <si>
    <t xml:space="preserve">CIW1 = </t>
  </si>
  <si>
    <t xml:space="preserve">CIW2 = </t>
  </si>
  <si>
    <t>PODSUMOWANIE - WYJŚCIE</t>
  </si>
  <si>
    <t>Statystyki regresji</t>
  </si>
  <si>
    <t>Wielokrotność R</t>
  </si>
  <si>
    <t>R kwadrat</t>
  </si>
  <si>
    <t>Dopasowany R kwadrat</t>
  </si>
  <si>
    <t>Błąd standardowy</t>
  </si>
  <si>
    <t>Obserwacje</t>
  </si>
  <si>
    <t>ANALIZA WARIANCJI</t>
  </si>
  <si>
    <t>Regresja</t>
  </si>
  <si>
    <t>Resztkowy</t>
  </si>
  <si>
    <t>Razem</t>
  </si>
  <si>
    <t>Przecięcie</t>
  </si>
  <si>
    <t>df</t>
  </si>
  <si>
    <t>SS</t>
  </si>
  <si>
    <t>MS</t>
  </si>
  <si>
    <t>F</t>
  </si>
  <si>
    <t>Istotność F</t>
  </si>
  <si>
    <t>Współczynniki</t>
  </si>
  <si>
    <t>t Stat</t>
  </si>
  <si>
    <t>Wartość-p</t>
  </si>
  <si>
    <t>Dolne 95%</t>
  </si>
  <si>
    <t>Górne 95%</t>
  </si>
  <si>
    <t>Dolne 95,0%</t>
  </si>
  <si>
    <t>Górne 95,0%</t>
  </si>
  <si>
    <t>Zmienna X 1</t>
  </si>
  <si>
    <t>MODEL 2,  X3 zależy od X2</t>
  </si>
  <si>
    <t>MODEL 1,   X2 zależy od X3</t>
  </si>
  <si>
    <t>&lt;10</t>
  </si>
  <si>
    <r>
      <t xml:space="preserve">Wszystkie wartości współczynnika inflacji są mniejsze od 10, więc </t>
    </r>
    <r>
      <rPr>
        <b/>
        <sz val="11"/>
        <color theme="1"/>
        <rFont val="Calibri"/>
        <family val="2"/>
        <charset val="238"/>
        <scheme val="minor"/>
      </rPr>
      <t xml:space="preserve">nie występuje współliniowość stale zakłócająca wyniki w modelu. </t>
    </r>
    <r>
      <rPr>
        <sz val="11"/>
        <color theme="1"/>
        <rFont val="Calibri"/>
        <family val="2"/>
        <charset val="238"/>
        <scheme val="minor"/>
      </rPr>
      <t>Oznacza to, że występujące w modelu zmienne objaśniające nie są ze sobą silnie skorelowane.</t>
    </r>
  </si>
  <si>
    <t>OCENA DOPASOWANIA MODELU DO DANYCH EMPIRYCZNYCH</t>
  </si>
  <si>
    <t>WERYFIKACJA ISTOTNOŚCI PARAMETRÓW STRUKTURALNYCH MODELU</t>
  </si>
  <si>
    <t xml:space="preserve">MODEL EKONOMETRYCZNY </t>
  </si>
  <si>
    <t>test t-Studenta:</t>
  </si>
  <si>
    <t xml:space="preserve">H0: βj = 0    </t>
  </si>
  <si>
    <t>(parametr nie jest statystycznie istotny)</t>
  </si>
  <si>
    <t xml:space="preserve">H1: βj =/= 0 </t>
  </si>
  <si>
    <t>(parametr jest statystycznie istotny)</t>
  </si>
  <si>
    <t xml:space="preserve">t* = </t>
  </si>
  <si>
    <t xml:space="preserve">dla β0: </t>
  </si>
  <si>
    <t>H0: β0 = 0</t>
  </si>
  <si>
    <t>H1: β0 =/= 0</t>
  </si>
  <si>
    <t xml:space="preserve">dla β2: </t>
  </si>
  <si>
    <t>H0: β2 = 0</t>
  </si>
  <si>
    <t>H1: β2 =/= 0</t>
  </si>
  <si>
    <t>|t0| =</t>
  </si>
  <si>
    <t>|t2| =</t>
  </si>
  <si>
    <t>H1: β3 =/= 0</t>
  </si>
  <si>
    <t>H0: β3 = 0</t>
  </si>
  <si>
    <t>|t3| =</t>
  </si>
  <si>
    <t xml:space="preserve">dla β3: </t>
  </si>
  <si>
    <t>&gt;</t>
  </si>
  <si>
    <t>Żaden przedzial nie zawiera liczby 0, zatem wszystkie zmienne wywierają istotny wpływ na zmienną objaśnianą.</t>
  </si>
  <si>
    <r>
      <rPr>
        <b/>
        <sz val="11"/>
        <color theme="1"/>
        <rFont val="Calibri"/>
        <family val="2"/>
        <charset val="238"/>
        <scheme val="minor"/>
      </rPr>
      <t>Wniosek:</t>
    </r>
    <r>
      <rPr>
        <sz val="11"/>
        <color theme="1"/>
        <rFont val="Calibri"/>
        <family val="2"/>
        <charset val="238"/>
        <scheme val="minor"/>
      </rPr>
      <t xml:space="preserve"> odrzucamy H0, czyli parametr β0 jest statystycznie istotny</t>
    </r>
  </si>
  <si>
    <t>Wniosek: brak współliniowości</t>
  </si>
  <si>
    <r>
      <rPr>
        <b/>
        <sz val="11"/>
        <color theme="1"/>
        <rFont val="Calibri"/>
        <family val="2"/>
        <charset val="238"/>
        <scheme val="minor"/>
      </rPr>
      <t>Wniosek:</t>
    </r>
    <r>
      <rPr>
        <sz val="11"/>
        <color theme="1"/>
        <rFont val="Calibri"/>
        <family val="2"/>
        <charset val="238"/>
        <scheme val="minor"/>
      </rPr>
      <t xml:space="preserve"> Występują cztery obserwacje dźwigniowe - dla Maine, Mississippi, New Hampshire oraz Vermont</t>
    </r>
  </si>
  <si>
    <r>
      <rPr>
        <b/>
        <sz val="11"/>
        <color theme="1"/>
        <rFont val="Calibri"/>
        <family val="2"/>
        <charset val="238"/>
        <scheme val="minor"/>
      </rPr>
      <t>Wniosek</t>
    </r>
    <r>
      <rPr>
        <sz val="11"/>
        <color theme="1"/>
        <rFont val="Calibri"/>
        <family val="2"/>
        <charset val="238"/>
        <scheme val="minor"/>
      </rPr>
      <t>: Pojawia się także kilka obserwacji wpływowych. Obserwacje wpływowe rejestrujemy dla Illinois, Maryland, Mississippi oraz Vermont</t>
    </r>
  </si>
  <si>
    <r>
      <rPr>
        <b/>
        <sz val="11"/>
        <color theme="1"/>
        <rFont val="Calibri"/>
        <family val="2"/>
        <charset val="238"/>
        <scheme val="minor"/>
      </rPr>
      <t>Wniosek:</t>
    </r>
    <r>
      <rPr>
        <sz val="11"/>
        <color theme="1"/>
        <rFont val="Calibri"/>
        <family val="2"/>
        <charset val="238"/>
        <scheme val="minor"/>
      </rPr>
      <t xml:space="preserve"> ponieważ p-value &lt; 0,05 to odrzucamy hipotezę H0, czyli β2 i β3 jest istotne, więc </t>
    </r>
    <r>
      <rPr>
        <b/>
        <sz val="11"/>
        <color theme="1"/>
        <rFont val="Calibri"/>
        <family val="2"/>
        <charset val="238"/>
        <scheme val="minor"/>
      </rPr>
      <t>zmienne X2 i X3 wchodzą do modelu</t>
    </r>
  </si>
  <si>
    <t>Macierz korelacji zmiennych objaśniających</t>
  </si>
  <si>
    <t>niska korelacja zmiennych</t>
  </si>
  <si>
    <t>współczynnik korelacji wielorakiej R</t>
  </si>
  <si>
    <t>współczynnik determinacji R^2</t>
  </si>
  <si>
    <t>współczynnik zmienności losowej We</t>
  </si>
  <si>
    <t>Można sądzić na 95%, że:
- przedział (14,28; 26,12) pokrywa nieznaną wartość parametru β0,
- przedział (-0,13; -0,009) pokrywa nieznaną wartość parametru β2,
- przedział (-0,80; -0,12) pokrywa nieznaną wartość parametru β3.</t>
  </si>
  <si>
    <t>Empiryczne i teoretyczne wartości odatka aresztowań związanych z jazdą pod wpływem(Y) są skorelowane na poziomie 0,429.</t>
  </si>
  <si>
    <t>BADANIE LOSOWOŚCI SKŁADNIKA ε</t>
  </si>
  <si>
    <r>
      <rPr>
        <b/>
        <sz val="10"/>
        <color theme="1"/>
        <rFont val="Calibri"/>
        <family val="2"/>
        <charset val="238"/>
        <scheme val="minor"/>
      </rPr>
      <t>Wniosek:</t>
    </r>
    <r>
      <rPr>
        <sz val="10"/>
        <color theme="1"/>
        <rFont val="Calibri"/>
        <family val="2"/>
        <charset val="238"/>
        <scheme val="minor"/>
      </rPr>
      <t xml:space="preserve"> Odrzucamy H0,  czyli parametr β3 jest statystycznie istotny. W takim razie średnie Wskaźnik ubóstwa (X3) istotnie wpływają na Odsetek aresztowań związanych z jazdą pod wpływem(Y)</t>
    </r>
  </si>
  <si>
    <r>
      <rPr>
        <b/>
        <sz val="10"/>
        <color theme="1"/>
        <rFont val="Calibri"/>
        <family val="2"/>
        <charset val="238"/>
        <scheme val="minor"/>
      </rPr>
      <t xml:space="preserve">Wniosek: </t>
    </r>
    <r>
      <rPr>
        <sz val="10"/>
        <color theme="1"/>
        <rFont val="Calibri"/>
        <family val="2"/>
        <charset val="238"/>
        <scheme val="minor"/>
      </rPr>
      <t>Odrzucamy H0,  czyli parametr β2 jest statystycznie istotny. W takim razie średnie Stopień urbanizacji (X2) istotnie wpływają na Odsetek aresztowań związanych z jazdą pod wpływem(Y)</t>
    </r>
  </si>
  <si>
    <t>Wartości empiryczne odsetka aresztowań związanych z jazdą pod wpływem różnią się przeciętnie o 3,06 punkta procentowego od wartości teoretycznych wyznaczonych na podstawie modelu, czyli modelując Y mylimy się średnio o +/- 3,06 punkta procentowego.</t>
  </si>
  <si>
    <t>Zmienna X 2</t>
  </si>
  <si>
    <t>Zmienna X 3</t>
  </si>
  <si>
    <t>Zmienna X 4</t>
  </si>
  <si>
    <t>TEST RAMSEYA RESET</t>
  </si>
  <si>
    <t>Prognozowane Y</t>
  </si>
  <si>
    <t>prog Y^2</t>
  </si>
  <si>
    <t>prog Y^3</t>
  </si>
  <si>
    <t>F=</t>
  </si>
  <si>
    <t>H0: Model jest poprawnie określony</t>
  </si>
  <si>
    <t>z tab</t>
  </si>
  <si>
    <t>Wynik testu F wskazuje, że nieliniowość nie jest istotna. Pierwotna postać modelu jest poprawnie dobrana i nie wymaga dodatkowych nieliniowych zmiennych</t>
  </si>
  <si>
    <t>F&lt; Wartość krytyczna</t>
  </si>
  <si>
    <t xml:space="preserve">18.45% całkowitej zmienności odsetka aresztowań związanych z jazdą pod wpływem zostało wyjaśnione modelem. Pozostałe 81.55% zmienności nie zostało wyjaśnione zawartymi w modelu zmiennymi objaśniającymi. </t>
  </si>
  <si>
    <t xml:space="preserve">Odchylenie standardowe reszt stanowi ok. 32% średniej wartości stopy ubóstwa. </t>
  </si>
  <si>
    <t>Model analizujący odsetek aresztowań związanych z jazdą pod wpływem wykazuje, że wyjaśnia on jedynie 18% zmienności zmiennej objaśnianej (R^2 = 0,18), co sugeruje ograniczoną moc predykcyjną. Wysoki współczynnik zmienności losowej (We = 0,32) wskazuje, że znacząca część zmienności odsetka aresztowań związanych z jazdą pod wpływem jest wynikiem czynników losowych, a więc model nie uchwycił wszystkich istotnych czynników wpływających na tę zmienną. Pozytywny wynik testu F Ramseya RESET sugeruje, że mimo ograniczeń model jest poprawnie określony pod względem formy, co oznacza brak potrzeby dodawania nieliniowych transformacji zmiennych objaśniających.</t>
  </si>
  <si>
    <t>Wnioski:</t>
  </si>
  <si>
    <t>Obserwacja</t>
  </si>
  <si>
    <t>Przewidywane Y</t>
  </si>
  <si>
    <t>Składniki resztowe</t>
  </si>
  <si>
    <t xml:space="preserve">Wartość krytyczna(F*) = </t>
  </si>
  <si>
    <t>+</t>
  </si>
  <si>
    <t>-</t>
  </si>
  <si>
    <t>x1</t>
  </si>
  <si>
    <t xml:space="preserve">S = </t>
  </si>
  <si>
    <r>
      <t>n</t>
    </r>
    <r>
      <rPr>
        <vertAlign val="subscript"/>
        <sz val="12"/>
        <color rgb="FF000000"/>
        <rFont val="Calibri"/>
        <family val="2"/>
        <charset val="238"/>
        <scheme val="minor"/>
      </rPr>
      <t>1</t>
    </r>
    <r>
      <rPr>
        <sz val="12"/>
        <color rgb="FF000000"/>
        <rFont val="Calibri"/>
        <family val="2"/>
        <charset val="238"/>
        <scheme val="minor"/>
      </rPr>
      <t xml:space="preserve"> =</t>
    </r>
  </si>
  <si>
    <r>
      <t>n</t>
    </r>
    <r>
      <rPr>
        <vertAlign val="subscript"/>
        <sz val="12"/>
        <color rgb="FF000000"/>
        <rFont val="Calibri"/>
        <family val="2"/>
        <charset val="238"/>
        <scheme val="minor"/>
      </rPr>
      <t>2</t>
    </r>
    <r>
      <rPr>
        <sz val="12"/>
        <color rgb="FF000000"/>
        <rFont val="Calibri"/>
        <family val="2"/>
        <charset val="238"/>
        <scheme val="minor"/>
      </rPr>
      <t xml:space="preserve"> =</t>
    </r>
  </si>
  <si>
    <t xml:space="preserve">E(S) = </t>
  </si>
  <si>
    <r>
      <t>σ</t>
    </r>
    <r>
      <rPr>
        <b/>
        <vertAlign val="subscript"/>
        <sz val="12"/>
        <color rgb="FF000000"/>
        <rFont val="Calibri"/>
        <family val="2"/>
        <charset val="238"/>
        <scheme val="minor"/>
      </rPr>
      <t>s</t>
    </r>
    <r>
      <rPr>
        <b/>
        <sz val="12"/>
        <color rgb="FF000000"/>
        <rFont val="Calibri"/>
        <family val="2"/>
        <charset val="238"/>
        <scheme val="minor"/>
      </rPr>
      <t xml:space="preserve"> =</t>
    </r>
  </si>
  <si>
    <t>licznik =</t>
  </si>
  <si>
    <t>mianownik =</t>
  </si>
  <si>
    <t xml:space="preserve">Z = </t>
  </si>
  <si>
    <t>ponieważ |Z| &lt; 1,96 więc nie mamy podstaw do odrzucenia hipotezy zerowej na poziomie istotności 5%. Rozpatrywany ciąg reszt jest losowy, a model liniowy to odpowiednia postać modelu.</t>
  </si>
  <si>
    <t>suma</t>
  </si>
  <si>
    <t>ei^2</t>
  </si>
  <si>
    <t>malejąco</t>
  </si>
  <si>
    <t xml:space="preserve">rosnąco </t>
  </si>
  <si>
    <t>&lt;- suma</t>
  </si>
  <si>
    <t>&lt;- suma^2</t>
  </si>
  <si>
    <t>w=</t>
  </si>
  <si>
    <t>W* =</t>
  </si>
  <si>
    <r>
      <t xml:space="preserve">Ponieważ W &gt;= W*, więc brak podstaw do odrzucenia H0, czyli </t>
    </r>
    <r>
      <rPr>
        <b/>
        <sz val="12"/>
        <color theme="1"/>
        <rFont val="Calibri"/>
        <family val="2"/>
        <charset val="238"/>
        <scheme val="minor"/>
      </rPr>
      <t>składnik losowy ma rozkład normalny</t>
    </r>
  </si>
  <si>
    <t>ei*ei-1</t>
  </si>
  <si>
    <t>(ei-ei-1)^2</t>
  </si>
  <si>
    <t>ei-1^2</t>
  </si>
  <si>
    <t>d=</t>
  </si>
  <si>
    <t>du=</t>
  </si>
  <si>
    <t>dl=</t>
  </si>
  <si>
    <t xml:space="preserve">H0: współczynnik autokorelacji ρ = 0 (występuje brak autokorelacji) </t>
  </si>
  <si>
    <t xml:space="preserve">H1: współczynnik autokorelacji ρ &lt;0 (występuje autokorelacja ujemna) </t>
  </si>
  <si>
    <t>p^=</t>
  </si>
  <si>
    <r>
      <t xml:space="preserve">Ponieważ d &gt; dU więc brak podstaw do odrzucenia H0, czyli </t>
    </r>
    <r>
      <rPr>
        <b/>
        <sz val="12"/>
        <color theme="1"/>
        <rFont val="Calibri"/>
        <family val="2"/>
        <charset val="238"/>
        <scheme val="minor"/>
      </rPr>
      <t>występuje brak autokorelacji</t>
    </r>
    <r>
      <rPr>
        <sz val="12"/>
        <color theme="1"/>
        <rFont val="Calibri"/>
        <family val="2"/>
        <charset val="238"/>
        <scheme val="minor"/>
      </rPr>
      <t xml:space="preserve"> I rzędu</t>
    </r>
  </si>
  <si>
    <t>reszty posortowane niemalejąco wg. X2</t>
  </si>
  <si>
    <t>TEST SERII</t>
  </si>
  <si>
    <t>H0: Rozpatrywany ciąg reszt jest losowy</t>
  </si>
  <si>
    <t>H1: Rozpatrywany ciąg reszt nie jest losowy</t>
  </si>
  <si>
    <t>e(i)</t>
  </si>
  <si>
    <t>e(n-i+1)</t>
  </si>
  <si>
    <t>a50,i</t>
  </si>
  <si>
    <t>e(n-i+1) - e(i)</t>
  </si>
  <si>
    <t>ani * (e(n-i+1) - e(i))</t>
  </si>
  <si>
    <t xml:space="preserve">BADANIE NORMALNOŚCI ROZKŁADU SKŁADNIKA LOSOWEGO </t>
  </si>
  <si>
    <t>test Shapiro-Wilka:</t>
  </si>
  <si>
    <t>H0: Składnik losowy modelu ma rozkład normalny</t>
  </si>
  <si>
    <t>H1: Składnik losowy modelu nie ma rozkładu normalnego</t>
  </si>
  <si>
    <t xml:space="preserve">BADANIE AUTOKORELACJI ROZKŁADU SKŁADNIKA LOSOWEGO </t>
  </si>
  <si>
    <t xml:space="preserve">BADANIE HOMOSKEDASTYCZNOŚCI ROZKŁADU SKŁADNIKA LOSOWEGO </t>
  </si>
  <si>
    <t>Ei</t>
  </si>
  <si>
    <t>X2^2</t>
  </si>
  <si>
    <t>X3^2</t>
  </si>
  <si>
    <t>X2*X3</t>
  </si>
  <si>
    <t>Ei^2</t>
  </si>
  <si>
    <t>gdzie zmienną objaśnianą są kwadraty reszt z modelu podstawowego, a zmiennymi obajśniającymi zmienne objaśniające z modelu podstawowego, ich kwadraty oraz iloczyny</t>
  </si>
  <si>
    <t>Test White’a</t>
  </si>
  <si>
    <t xml:space="preserve">Statystyka testowa </t>
  </si>
  <si>
    <t xml:space="preserve">n*R^2 = </t>
  </si>
  <si>
    <t>chi^2(5)</t>
  </si>
  <si>
    <t>H0: Występuje homoskedastyczność.</t>
  </si>
  <si>
    <t>H1: Występuje heteroskedastyczność.</t>
  </si>
  <si>
    <t>n*R^2 &lt; chi^2(krytyczna wartość rozkładu chi-kwadrat), a więc brak podstaw do odrzucenia H0. Model spełnia założenie homoskedastyczności.</t>
  </si>
  <si>
    <t>LN(Ei^2)</t>
  </si>
  <si>
    <t>gdzie zmienną objaśnianą są logarytmy naturalne z kwadratów reszt z modelu podstawowego, a zmiennymi obajśniającymi zmienne objaśniające z modelu podstawowego</t>
  </si>
  <si>
    <t>MODEL POMOCNICZY DO TESTU HARVEYA-GODFREYA</t>
  </si>
  <si>
    <t>MODEL POMOCNICZY DO TESTU WHITE'A</t>
  </si>
  <si>
    <t>Test Harveya-Godfreya</t>
  </si>
  <si>
    <t>INTERPRETACJA OSZACOWANYCH PARAMETRÓW I OGÓLNY KOMENTARZ DOTYCZĄCY MODELU</t>
  </si>
  <si>
    <t>H1: Model jest źle określony, istnieją pominięte zmienne nieliniowe</t>
  </si>
  <si>
    <t>Zmienne objaśniające w modelu pomocniczym do wyknania testu Ramseya Reset</t>
  </si>
  <si>
    <t>Zmienna objaśniana w modelu pomocniczym</t>
  </si>
  <si>
    <t>b2 =</t>
  </si>
  <si>
    <t>b3 =</t>
  </si>
  <si>
    <t>Czy model spełnia nałożone na niego założenia?</t>
  </si>
  <si>
    <t>Jeśli stopień urbanizacji (X2) wzrośnie o jednostkę, czyli jeden %, to Odsetek aresztowań związanych z jazdą pod wpływem(Y) spadnie średnio o 0,07, przy założeniu, że poziom pozostałych zmiennych będzie stały. Ocena b2 różni się od parametru β2 średnio o 0,03.</t>
  </si>
  <si>
    <t>Jeśli wskaźnik ubóstwa (X3) wzrośnie o jednostkę, czyli o jeden %, to Odsetek aresztowań związanych z jazdą pod wpływem(Y) spadnie średnio o 0,46, przy założeniu, że poziom pozostałych zmiennych będzie stały. Ocena b3 różni się od parametru β3 średnio o 0,17.</t>
  </si>
  <si>
    <t>Badanie własności składnika losowego wykazało, że ma on rozkład normalny, jest homoskedastyczny oraz występuje brak autokorelacji. Potwierdzony został także brak współliniowości między zmiennymi objaśniającymi. Model spełnia więc nałożone na niego założenia metody najmniejszych kwadratów.</t>
  </si>
  <si>
    <t>Czy model jest dobrze dopasowany do danych?</t>
  </si>
  <si>
    <t>Wnioski</t>
  </si>
  <si>
    <r>
      <t xml:space="preserve">Model analizuje odsetek aresztowań związanych z jazdą pod wpływem alkoholu w zależności od stopnia urbanizacji oraz wskaźnika ubóstwa. </t>
    </r>
    <r>
      <rPr>
        <b/>
        <sz val="11"/>
        <color theme="1"/>
        <rFont val="Calibri"/>
        <family val="2"/>
        <charset val="238"/>
        <scheme val="minor"/>
      </rPr>
      <t xml:space="preserve">Spadek aresztowań za jazdę pod wpływem, wraz ze wzrostem urbanizacji (X2): </t>
    </r>
    <r>
      <rPr>
        <sz val="11"/>
        <color theme="1"/>
        <rFont val="Calibri"/>
        <family val="2"/>
        <charset val="238"/>
        <scheme val="minor"/>
      </rPr>
      <t xml:space="preserve">Obniżenie odsetka aresztowań o 0,07 dla każdego dodatkowego procenta urbanizacji może wynikać z większej dostępności transportu publicznego w bardziej zurbanizowanych obszarach. Mieszkańcy takich regionów mogą korzystać z alternatywnych środków transportu, co ogranicza ryzyko jazdy pod wpływem. </t>
    </r>
    <r>
      <rPr>
        <b/>
        <sz val="11"/>
        <color theme="1"/>
        <rFont val="Calibri"/>
        <family val="2"/>
        <charset val="238"/>
        <scheme val="minor"/>
      </rPr>
      <t>Spadek aresztowań wraz ze wzrostem wskaźnika ubóstwa (X3):</t>
    </r>
    <r>
      <rPr>
        <sz val="11"/>
        <color theme="1"/>
        <rFont val="Calibri"/>
        <family val="2"/>
        <charset val="238"/>
        <scheme val="minor"/>
      </rPr>
      <t xml:space="preserve"> Zaskakujące może być, że wyższy wskaźnik ubóstwa wiąże się ze spadkiem odsetka aresztowań. Może to wskazywać, że w biedniejszych regionach jest mniejszy dostęp do pojazdów. Alternatywnie, może to wynikać z niedoszacowania liczby faktycznych przypadków jazdy pod wpływem w tych obszarach ze względu na ograniczone zasoby policji.                                                                                                       Warto zauważyć, że model wyjaśnia tylko 18% zmienności zmiennej zależnej (R² = 0,18), co oznacza ograniczoną moc predykcyjną. Mogą istnieć inne, istotne czynniki wpływające na odsetek aresztowań, takie jak polityka lokalna, egzekwowanie przepisów czy kultura picia. Jednakże pozytywny wynik testu F Ramseya RESET sugeruje, że model jest poprawnie określony pod względem formy.                                                                                                             Podsumowując</t>
    </r>
    <r>
      <rPr>
        <b/>
        <sz val="11"/>
        <color theme="1"/>
        <rFont val="Calibri"/>
        <family val="2"/>
        <charset val="238"/>
        <scheme val="minor"/>
      </rPr>
      <t>,</t>
    </r>
    <r>
      <rPr>
        <sz val="11"/>
        <color theme="1"/>
        <rFont val="Calibri"/>
        <family val="2"/>
        <charset val="238"/>
        <scheme val="minor"/>
      </rPr>
      <t xml:space="preserve"> choć model dostarcza pewnych wniosków, należy go traktować jako przyczynek do dalszej analizy, która uwzględniłaby dodatkowe zmienne wyjaśniające.</t>
    </r>
  </si>
  <si>
    <t>Na wykresie nie widać bardzo wyraźnie odstających obserwacji. Lekko ponad poziomem znajdują się wartości stopy ubóstwa dla Marylandu i Delaware oraz Vermont. Analizując wykres reszt znacznie odstają natomiast wartości dla Marylandu i 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</si>
</sst>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5"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z val="8"/>
      <name val="Calibri"/>
      <family val="2"/>
      <charset val="238"/>
      <scheme val="minor"/>
    </font>
    <font>
      <sz val="16"/>
      <color theme="1"/>
      <name val="Calibri"/>
      <family val="2"/>
      <charset val="238"/>
      <scheme val="minor"/>
    </font>
    <font>
      <sz val="11"/>
      <color theme="1"/>
      <name val="Calibri"/>
      <family val="2"/>
      <charset val="238"/>
      <scheme val="minor"/>
    </font>
    <font>
      <sz val="11"/>
      <color rgb="FFFF0000"/>
      <name val="Calibri"/>
      <family val="2"/>
      <charset val="238"/>
      <scheme val="minor"/>
    </font>
    <font>
      <b/>
      <sz val="12"/>
      <color theme="1"/>
      <name val="Calibri"/>
      <family val="2"/>
      <charset val="238"/>
      <scheme val="minor"/>
    </font>
    <font>
      <b/>
      <sz val="14"/>
      <color theme="1"/>
      <name val="Calibri"/>
      <family val="2"/>
      <charset val="238"/>
      <scheme val="minor"/>
    </font>
    <font>
      <sz val="11"/>
      <color rgb="FF00B050"/>
      <name val="Calibri"/>
      <family val="2"/>
      <charset val="238"/>
      <scheme val="minor"/>
    </font>
    <font>
      <vertAlign val="superscript"/>
      <sz val="11"/>
      <color theme="1"/>
      <name val="Calibri"/>
      <family val="2"/>
      <charset val="238"/>
      <scheme val="minor"/>
    </font>
    <font>
      <i/>
      <sz val="11"/>
      <color theme="1"/>
      <name val="Calibri"/>
      <family val="2"/>
      <charset val="238"/>
      <scheme val="minor"/>
    </font>
    <font>
      <sz val="10"/>
      <color theme="1"/>
      <name val="Calibri"/>
      <family val="2"/>
      <charset val="238"/>
      <scheme val="minor"/>
    </font>
    <font>
      <b/>
      <sz val="10"/>
      <color theme="1"/>
      <name val="Calibri"/>
      <family val="2"/>
      <charset val="238"/>
      <scheme val="minor"/>
    </font>
    <font>
      <sz val="11"/>
      <color theme="0"/>
      <name val="Calibri"/>
      <family val="2"/>
      <charset val="238"/>
      <scheme val="minor"/>
    </font>
    <font>
      <sz val="12"/>
      <color rgb="FF000000"/>
      <name val="Calibri"/>
      <family val="2"/>
      <charset val="238"/>
      <scheme val="minor"/>
    </font>
    <font>
      <vertAlign val="subscript"/>
      <sz val="12"/>
      <color rgb="FF000000"/>
      <name val="Calibri"/>
      <family val="2"/>
      <charset val="238"/>
      <scheme val="minor"/>
    </font>
    <font>
      <b/>
      <sz val="12"/>
      <color rgb="FF000000"/>
      <name val="Calibri"/>
      <family val="2"/>
      <charset val="238"/>
      <scheme val="minor"/>
    </font>
    <font>
      <b/>
      <vertAlign val="subscript"/>
      <sz val="12"/>
      <color rgb="FF000000"/>
      <name val="Calibri"/>
      <family val="2"/>
      <charset val="238"/>
      <scheme val="minor"/>
    </font>
    <font>
      <sz val="11"/>
      <color rgb="FF000000"/>
      <name val="Calibri"/>
      <family val="2"/>
      <charset val="238"/>
      <scheme val="minor"/>
    </font>
    <font>
      <sz val="7.5"/>
      <color theme="1"/>
      <name val="Times New Roman"/>
      <family val="1"/>
      <charset val="238"/>
    </font>
    <font>
      <sz val="12"/>
      <color theme="1"/>
      <name val="Calibri"/>
      <family val="2"/>
      <charset val="238"/>
      <scheme val="minor"/>
    </font>
    <font>
      <sz val="11"/>
      <color rgb="FF000000"/>
      <name val="Times New Roman"/>
      <family val="1"/>
      <charset val="238"/>
    </font>
    <font>
      <b/>
      <sz val="16"/>
      <color theme="1"/>
      <name val="Calibri"/>
      <family val="2"/>
      <charset val="238"/>
      <scheme val="minor"/>
    </font>
    <font>
      <sz val="14"/>
      <color theme="1"/>
      <name val="Calibri"/>
      <family val="2"/>
      <charset val="238"/>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85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6"/>
      </patternFill>
    </fill>
    <fill>
      <patternFill patternType="solid">
        <fgColor rgb="FFFFD9D9"/>
        <bgColor indexed="64"/>
      </patternFill>
    </fill>
    <fill>
      <patternFill patternType="solid">
        <fgColor theme="4" tint="0.39997558519241921"/>
        <bgColor indexed="64"/>
      </patternFill>
    </fill>
  </fills>
  <borders count="21">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2" fillId="0" borderId="0" applyNumberFormat="0" applyFill="0" applyBorder="0" applyAlignment="0" applyProtection="0"/>
    <xf numFmtId="9" fontId="5" fillId="0" borderId="0" applyFont="0" applyFill="0" applyBorder="0" applyAlignment="0" applyProtection="0"/>
    <xf numFmtId="0" fontId="14" fillId="9" borderId="0" applyNumberFormat="0" applyBorder="0" applyAlignment="0" applyProtection="0"/>
  </cellStyleXfs>
  <cellXfs count="132">
    <xf numFmtId="0" fontId="0" fillId="0" borderId="0" xfId="0"/>
    <xf numFmtId="0" fontId="2" fillId="0" borderId="0" xfId="1"/>
    <xf numFmtId="2" fontId="0" fillId="0" borderId="0" xfId="0" applyNumberFormat="1"/>
    <xf numFmtId="0" fontId="0" fillId="0" borderId="0" xfId="0" applyAlignment="1">
      <alignment vertical="center"/>
    </xf>
    <xf numFmtId="0" fontId="1" fillId="0" borderId="0" xfId="0" applyFont="1"/>
    <xf numFmtId="0" fontId="1" fillId="0" borderId="0" xfId="0" applyFont="1" applyAlignment="1">
      <alignment horizontal="center"/>
    </xf>
    <xf numFmtId="0" fontId="1" fillId="0" borderId="0" xfId="0" applyFont="1" applyAlignment="1">
      <alignment horizontal="center" wrapText="1"/>
    </xf>
    <xf numFmtId="0" fontId="4" fillId="0" borderId="0" xfId="0" applyFont="1"/>
    <xf numFmtId="0" fontId="1" fillId="0" borderId="0" xfId="0" applyFont="1" applyAlignment="1">
      <alignment wrapText="1"/>
    </xf>
    <xf numFmtId="11" fontId="0" fillId="0" borderId="0" xfId="0" applyNumberFormat="1"/>
    <xf numFmtId="0" fontId="8" fillId="0" borderId="0" xfId="0" applyFont="1"/>
    <xf numFmtId="0" fontId="6" fillId="0" borderId="0" xfId="0" applyFont="1"/>
    <xf numFmtId="0" fontId="0" fillId="0" borderId="0" xfId="0" applyAlignment="1">
      <alignment horizontal="center"/>
    </xf>
    <xf numFmtId="0" fontId="0" fillId="0" borderId="0" xfId="0" applyAlignment="1">
      <alignment horizontal="center" wrapText="1"/>
    </xf>
    <xf numFmtId="164" fontId="0" fillId="0" borderId="0" xfId="0" applyNumberFormat="1"/>
    <xf numFmtId="164" fontId="6" fillId="0" borderId="0" xfId="0" applyNumberFormat="1" applyFont="1"/>
    <xf numFmtId="0" fontId="9" fillId="0" borderId="0" xfId="0" applyFont="1"/>
    <xf numFmtId="17" fontId="0" fillId="0" borderId="0" xfId="0" applyNumberFormat="1"/>
    <xf numFmtId="0" fontId="0" fillId="0" borderId="0" xfId="0" applyAlignment="1">
      <alignment horizontal="right"/>
    </xf>
    <xf numFmtId="0" fontId="0" fillId="4" borderId="0" xfId="0" applyFill="1"/>
    <xf numFmtId="0" fontId="0" fillId="5" borderId="0" xfId="0" applyFill="1" applyAlignment="1">
      <alignment horizontal="right"/>
    </xf>
    <xf numFmtId="0" fontId="7" fillId="0" borderId="0" xfId="0" applyFont="1"/>
    <xf numFmtId="0" fontId="0" fillId="0" borderId="1" xfId="0" applyBorder="1"/>
    <xf numFmtId="0" fontId="11" fillId="0" borderId="2" xfId="0" applyFont="1" applyBorder="1" applyAlignment="1">
      <alignment horizontal="center"/>
    </xf>
    <xf numFmtId="0" fontId="11" fillId="0" borderId="2" xfId="0" applyFont="1" applyBorder="1" applyAlignment="1">
      <alignment horizontal="centerContinuous"/>
    </xf>
    <xf numFmtId="0" fontId="0" fillId="6" borderId="0" xfId="0" applyFill="1"/>
    <xf numFmtId="0" fontId="0" fillId="0" borderId="3" xfId="0" applyBorder="1"/>
    <xf numFmtId="0" fontId="1" fillId="0" borderId="3" xfId="0" applyFont="1" applyBorder="1" applyAlignment="1">
      <alignment horizontal="center"/>
    </xf>
    <xf numFmtId="0" fontId="1" fillId="0" borderId="3" xfId="0" applyFont="1" applyBorder="1"/>
    <xf numFmtId="2" fontId="0" fillId="0" borderId="3" xfId="0" applyNumberFormat="1" applyBorder="1"/>
    <xf numFmtId="10" fontId="0" fillId="0" borderId="3" xfId="2" applyNumberFormat="1" applyFont="1" applyBorder="1"/>
    <xf numFmtId="0" fontId="0" fillId="3" borderId="0" xfId="0" applyFill="1"/>
    <xf numFmtId="0" fontId="0" fillId="8" borderId="0" xfId="0" applyFill="1"/>
    <xf numFmtId="0" fontId="0" fillId="8" borderId="1" xfId="0" applyFill="1" applyBorder="1"/>
    <xf numFmtId="0" fontId="0" fillId="3" borderId="1" xfId="0" applyFill="1" applyBorder="1"/>
    <xf numFmtId="0" fontId="1" fillId="2" borderId="0" xfId="0" applyFont="1" applyFill="1"/>
    <xf numFmtId="0" fontId="0" fillId="2" borderId="0" xfId="0" applyFill="1"/>
    <xf numFmtId="0" fontId="0" fillId="2" borderId="1" xfId="0" applyFill="1" applyBorder="1"/>
    <xf numFmtId="0" fontId="11" fillId="0" borderId="0" xfId="0" applyFont="1" applyAlignment="1">
      <alignment horizontal="center"/>
    </xf>
    <xf numFmtId="0" fontId="15" fillId="0" borderId="0" xfId="0" applyFont="1"/>
    <xf numFmtId="0" fontId="17" fillId="0" borderId="0" xfId="0" applyFont="1"/>
    <xf numFmtId="0" fontId="19" fillId="0" borderId="0" xfId="0" applyFont="1"/>
    <xf numFmtId="164" fontId="20" fillId="0" borderId="12" xfId="0" applyNumberFormat="1" applyFont="1" applyBorder="1" applyAlignment="1">
      <alignment horizontal="center" vertical="center" wrapText="1"/>
    </xf>
    <xf numFmtId="164" fontId="20" fillId="0" borderId="13" xfId="0" applyNumberFormat="1" applyFont="1" applyBorder="1" applyAlignment="1">
      <alignment horizontal="center" vertical="center" wrapText="1"/>
    </xf>
    <xf numFmtId="0" fontId="14" fillId="9" borderId="0" xfId="3"/>
    <xf numFmtId="0" fontId="21" fillId="0" borderId="0" xfId="0" applyFont="1"/>
    <xf numFmtId="0" fontId="22" fillId="0" borderId="0" xfId="0" applyFont="1"/>
    <xf numFmtId="0" fontId="0" fillId="0" borderId="2" xfId="0" applyBorder="1"/>
    <xf numFmtId="0" fontId="0" fillId="3" borderId="0" xfId="0" applyFill="1" applyAlignment="1">
      <alignment horizontal="center"/>
    </xf>
    <xf numFmtId="0" fontId="0" fillId="6" borderId="0" xfId="0" applyFill="1" applyAlignment="1">
      <alignment horizontal="center"/>
    </xf>
    <xf numFmtId="0" fontId="23" fillId="0" borderId="0" xfId="0" applyFont="1"/>
    <xf numFmtId="0" fontId="23" fillId="0" borderId="0" xfId="0" applyFont="1" applyAlignment="1">
      <alignment horizontal="center" vertical="center"/>
    </xf>
    <xf numFmtId="0" fontId="0" fillId="0" borderId="3" xfId="0" applyBorder="1" applyAlignment="1">
      <alignment horizontal="center" wrapText="1"/>
    </xf>
    <xf numFmtId="0" fontId="0" fillId="3" borderId="0" xfId="0" applyFill="1"/>
    <xf numFmtId="0" fontId="7" fillId="2" borderId="0" xfId="0" applyFont="1" applyFill="1"/>
    <xf numFmtId="0" fontId="0" fillId="0" borderId="3" xfId="0" applyBorder="1" applyAlignment="1">
      <alignment horizontal="center" vertical="top" wrapText="1"/>
    </xf>
    <xf numFmtId="0" fontId="7" fillId="2" borderId="0" xfId="0" applyFont="1" applyFill="1" applyAlignment="1">
      <alignment horizontal="center"/>
    </xf>
    <xf numFmtId="0" fontId="8" fillId="2" borderId="0" xfId="0" applyFont="1" applyFill="1" applyAlignment="1">
      <alignment horizontal="center"/>
    </xf>
    <xf numFmtId="0" fontId="0" fillId="0" borderId="3" xfId="0" applyBorder="1" applyAlignment="1">
      <alignment horizontal="center" vertical="center" wrapText="1"/>
    </xf>
    <xf numFmtId="0" fontId="0" fillId="0" borderId="3" xfId="0" applyBorder="1" applyAlignment="1">
      <alignment horizontal="left" wrapText="1"/>
    </xf>
    <xf numFmtId="0" fontId="0" fillId="7" borderId="0" xfId="0" applyFill="1"/>
    <xf numFmtId="0" fontId="7" fillId="0" borderId="0" xfId="0" applyFont="1" applyAlignment="1">
      <alignment horizontal="center"/>
    </xf>
    <xf numFmtId="0" fontId="12"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 fillId="0" borderId="3" xfId="0" applyFont="1" applyBorder="1" applyAlignment="1">
      <alignment horizontal="center" vertical="center" wrapText="1"/>
    </xf>
    <xf numFmtId="0" fontId="7" fillId="0" borderId="0" xfId="0" applyFont="1"/>
    <xf numFmtId="0" fontId="21" fillId="10" borderId="14" xfId="0" applyFont="1" applyFill="1" applyBorder="1" applyAlignment="1">
      <alignment horizontal="center" vertical="center" wrapText="1"/>
    </xf>
    <xf numFmtId="0" fontId="21" fillId="10" borderId="15" xfId="0" applyFont="1" applyFill="1" applyBorder="1" applyAlignment="1">
      <alignment horizontal="center" vertical="center" wrapText="1"/>
    </xf>
    <xf numFmtId="0" fontId="21" fillId="10" borderId="16" xfId="0" applyFont="1" applyFill="1" applyBorder="1" applyAlignment="1">
      <alignment horizontal="center" vertical="center" wrapText="1"/>
    </xf>
    <xf numFmtId="0" fontId="21" fillId="10" borderId="17" xfId="0" applyFont="1" applyFill="1" applyBorder="1" applyAlignment="1">
      <alignment horizontal="center" vertical="center" wrapText="1"/>
    </xf>
    <xf numFmtId="0" fontId="21" fillId="10" borderId="0" xfId="0" applyFont="1" applyFill="1" applyAlignment="1">
      <alignment horizontal="center" vertical="center" wrapText="1"/>
    </xf>
    <xf numFmtId="0" fontId="21" fillId="10" borderId="18"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0" xfId="0" applyFont="1" applyFill="1" applyAlignment="1">
      <alignment horizont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1" xfId="0" applyBorder="1" applyAlignment="1">
      <alignment horizontal="center" vertical="center" wrapText="1"/>
    </xf>
    <xf numFmtId="0" fontId="0" fillId="0" borderId="20" xfId="0" applyBorder="1" applyAlignment="1">
      <alignment horizontal="center" vertical="center" wrapText="1"/>
    </xf>
    <xf numFmtId="0" fontId="21" fillId="0" borderId="14"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0" xfId="0" applyFont="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20" xfId="0" applyFont="1" applyBorder="1" applyAlignment="1">
      <alignment horizontal="center" vertical="center" wrapText="1"/>
    </xf>
    <xf numFmtId="0" fontId="0" fillId="0" borderId="0" xfId="0" applyAlignment="1"/>
    <xf numFmtId="0" fontId="0" fillId="3" borderId="0" xfId="0" applyFill="1" applyAlignment="1">
      <alignment vertical="center"/>
    </xf>
    <xf numFmtId="0" fontId="0" fillId="11" borderId="0" xfId="0" applyFill="1"/>
    <xf numFmtId="0" fontId="0" fillId="11" borderId="0" xfId="0" applyFill="1" applyAlignment="1">
      <alignment vertical="center"/>
    </xf>
    <xf numFmtId="0" fontId="0" fillId="0" borderId="0" xfId="0" applyFill="1" applyBorder="1" applyAlignment="1"/>
    <xf numFmtId="0" fontId="0" fillId="0" borderId="1" xfId="0" applyFill="1" applyBorder="1" applyAlignment="1"/>
    <xf numFmtId="0" fontId="11" fillId="0" borderId="2" xfId="0" applyFont="1" applyFill="1" applyBorder="1" applyAlignment="1">
      <alignment horizontal="center"/>
    </xf>
    <xf numFmtId="0" fontId="11" fillId="0" borderId="2" xfId="0" applyFont="1" applyFill="1" applyBorder="1" applyAlignment="1">
      <alignment horizontal="centerContinuous"/>
    </xf>
    <xf numFmtId="0" fontId="0" fillId="0" borderId="0" xfId="0" applyBorder="1" applyAlignment="1">
      <alignment horizontal="center" vertical="center" wrapText="1"/>
    </xf>
    <xf numFmtId="0" fontId="24" fillId="0" borderId="0" xfId="0" applyFont="1" applyAlignment="1">
      <alignment horizontal="center" vertical="center"/>
    </xf>
    <xf numFmtId="0" fontId="0" fillId="0" borderId="0" xfId="0" applyBorder="1" applyAlignment="1">
      <alignmen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20" xfId="0" applyFont="1" applyBorder="1" applyAlignment="1">
      <alignment horizontal="center" vertical="center" wrapText="1"/>
    </xf>
    <xf numFmtId="0" fontId="24" fillId="0" borderId="0" xfId="0" applyFont="1"/>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0" xfId="0" applyFont="1" applyBorder="1" applyAlignment="1">
      <alignment horizontal="center" vertical="center" wrapText="1"/>
    </xf>
  </cellXfs>
  <cellStyles count="4">
    <cellStyle name="Akcent 3" xfId="3" builtinId="37"/>
    <cellStyle name="Hiperłącze" xfId="1" builtinId="8"/>
    <cellStyle name="Normalny" xfId="0" builtinId="0"/>
    <cellStyle name="Procentowy" xfId="2" builtinId="5"/>
  </cellStyles>
  <dxfs count="3">
    <dxf>
      <fill>
        <patternFill>
          <bgColor theme="5" tint="0.39994506668294322"/>
        </patternFill>
      </fill>
    </dxf>
    <dxf>
      <fill>
        <patternFill>
          <bgColor theme="9" tint="0.39994506668294322"/>
        </patternFill>
      </fill>
    </dxf>
    <dxf>
      <font>
        <color rgb="FF006100"/>
      </font>
      <fill>
        <patternFill>
          <bgColor rgb="FFC6EFCE"/>
        </patternFill>
      </fill>
    </dxf>
  </dxfs>
  <tableStyles count="0" defaultTableStyle="TableStyleMedium2" defaultPivotStyle="PivotStyleLight16"/>
  <colors>
    <mruColors>
      <color rgb="FFFF8585"/>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 Opis danych'!$C$21</c:f>
              <c:strCache>
                <c:ptCount val="1"/>
                <c:pt idx="0">
                  <c:v>Stopa bezrobocia[%]</c:v>
                </c:pt>
              </c:strCache>
            </c:strRef>
          </c:tx>
          <c:spPr>
            <a:ln w="25400" cap="rnd">
              <a:noFill/>
              <a:round/>
            </a:ln>
            <a:effectLst/>
          </c:spPr>
          <c:marker>
            <c:symbol val="circle"/>
            <c:size val="5"/>
            <c:spPr>
              <a:solidFill>
                <a:schemeClr val="accent1"/>
              </a:solidFill>
              <a:ln w="9525">
                <a:solidFill>
                  <a:schemeClr val="accent1"/>
                </a:solidFill>
              </a:ln>
              <a:effectLst/>
            </c:spPr>
          </c:marker>
          <c:xVal>
            <c:numRef>
              <c:f>'1. Opis danych'!$C$22:$C$71</c:f>
              <c:numCache>
                <c:formatCode>0.00</c:formatCode>
                <c:ptCount val="50"/>
                <c:pt idx="0">
                  <c:v>6.4</c:v>
                </c:pt>
                <c:pt idx="1">
                  <c:v>8.3000000000000007</c:v>
                </c:pt>
                <c:pt idx="2">
                  <c:v>7.8</c:v>
                </c:pt>
                <c:pt idx="3">
                  <c:v>6.2</c:v>
                </c:pt>
                <c:pt idx="4">
                  <c:v>10.1</c:v>
                </c:pt>
                <c:pt idx="5">
                  <c:v>6.8</c:v>
                </c:pt>
                <c:pt idx="6">
                  <c:v>8</c:v>
                </c:pt>
                <c:pt idx="7">
                  <c:v>7.5</c:v>
                </c:pt>
                <c:pt idx="8">
                  <c:v>8.1</c:v>
                </c:pt>
                <c:pt idx="9">
                  <c:v>6.5</c:v>
                </c:pt>
                <c:pt idx="10">
                  <c:v>11.7</c:v>
                </c:pt>
                <c:pt idx="11">
                  <c:v>5.5</c:v>
                </c:pt>
                <c:pt idx="12">
                  <c:v>9.3000000000000007</c:v>
                </c:pt>
                <c:pt idx="13">
                  <c:v>7.3</c:v>
                </c:pt>
                <c:pt idx="14">
                  <c:v>5.2</c:v>
                </c:pt>
                <c:pt idx="15">
                  <c:v>5.8</c:v>
                </c:pt>
                <c:pt idx="16">
                  <c:v>6.5</c:v>
                </c:pt>
                <c:pt idx="17">
                  <c:v>8.6</c:v>
                </c:pt>
                <c:pt idx="18">
                  <c:v>5.0999999999999996</c:v>
                </c:pt>
                <c:pt idx="19">
                  <c:v>6.4</c:v>
                </c:pt>
                <c:pt idx="20">
                  <c:v>9.3000000000000007</c:v>
                </c:pt>
                <c:pt idx="21">
                  <c:v>10</c:v>
                </c:pt>
                <c:pt idx="22">
                  <c:v>6.3</c:v>
                </c:pt>
                <c:pt idx="23">
                  <c:v>8</c:v>
                </c:pt>
                <c:pt idx="24">
                  <c:v>6.2</c:v>
                </c:pt>
                <c:pt idx="25">
                  <c:v>5.8</c:v>
                </c:pt>
                <c:pt idx="26">
                  <c:v>4.3</c:v>
                </c:pt>
                <c:pt idx="27">
                  <c:v>13.5</c:v>
                </c:pt>
                <c:pt idx="28">
                  <c:v>6.7</c:v>
                </c:pt>
                <c:pt idx="29">
                  <c:v>9.4</c:v>
                </c:pt>
                <c:pt idx="30">
                  <c:v>7.9</c:v>
                </c:pt>
                <c:pt idx="31">
                  <c:v>9.8000000000000007</c:v>
                </c:pt>
                <c:pt idx="32">
                  <c:v>7.2</c:v>
                </c:pt>
                <c:pt idx="33">
                  <c:v>4.9000000000000004</c:v>
                </c:pt>
                <c:pt idx="34">
                  <c:v>8.1999999999999993</c:v>
                </c:pt>
                <c:pt idx="35">
                  <c:v>6.3</c:v>
                </c:pt>
                <c:pt idx="36">
                  <c:v>7.6</c:v>
                </c:pt>
                <c:pt idx="37">
                  <c:v>8.9</c:v>
                </c:pt>
                <c:pt idx="38">
                  <c:v>9.1999999999999993</c:v>
                </c:pt>
                <c:pt idx="39">
                  <c:v>6</c:v>
                </c:pt>
                <c:pt idx="40">
                  <c:v>4.2</c:v>
                </c:pt>
                <c:pt idx="41">
                  <c:v>7.4</c:v>
                </c:pt>
                <c:pt idx="42">
                  <c:v>7.7</c:v>
                </c:pt>
                <c:pt idx="43">
                  <c:v>4.8</c:v>
                </c:pt>
                <c:pt idx="44">
                  <c:v>5.6</c:v>
                </c:pt>
                <c:pt idx="45">
                  <c:v>6.4</c:v>
                </c:pt>
                <c:pt idx="46">
                  <c:v>8.5</c:v>
                </c:pt>
                <c:pt idx="47">
                  <c:v>8.1999999999999993</c:v>
                </c:pt>
                <c:pt idx="48">
                  <c:v>6.4</c:v>
                </c:pt>
                <c:pt idx="49">
                  <c:v>5.9</c:v>
                </c:pt>
              </c:numCache>
            </c:numRef>
          </c:xVal>
          <c:yVal>
            <c:numRef>
              <c:f>'1. Opis danych'!$B$22:$B$71</c:f>
              <c:numCache>
                <c:formatCode>0.00</c:formatCode>
                <c:ptCount val="50"/>
                <c:pt idx="0">
                  <c:v>3.6363636363636362</c:v>
                </c:pt>
                <c:pt idx="1">
                  <c:v>11.092866265280058</c:v>
                </c:pt>
                <c:pt idx="2">
                  <c:v>7.4899481338654468</c:v>
                </c:pt>
                <c:pt idx="3">
                  <c:v>4.8816582545205076</c:v>
                </c:pt>
                <c:pt idx="4">
                  <c:v>11.044038411651137</c:v>
                </c:pt>
                <c:pt idx="5">
                  <c:v>9.5032103249237956</c:v>
                </c:pt>
                <c:pt idx="6">
                  <c:v>7.1490833621584233</c:v>
                </c:pt>
                <c:pt idx="7">
                  <c:v>1.117065438901049</c:v>
                </c:pt>
                <c:pt idx="8">
                  <c:v>5.4300922336685424</c:v>
                </c:pt>
                <c:pt idx="9">
                  <c:v>11.018079811162616</c:v>
                </c:pt>
                <c:pt idx="10">
                  <c:v>9.4565984474241365</c:v>
                </c:pt>
                <c:pt idx="11">
                  <c:v>13.814922225151596</c:v>
                </c:pt>
                <c:pt idx="12">
                  <c:v>3.8214462197331578</c:v>
                </c:pt>
                <c:pt idx="13">
                  <c:v>11.188995335306215</c:v>
                </c:pt>
                <c:pt idx="14">
                  <c:v>10.906933298868536</c:v>
                </c:pt>
                <c:pt idx="15">
                  <c:v>12.746011176804082</c:v>
                </c:pt>
                <c:pt idx="16">
                  <c:v>8.4918715665581015</c:v>
                </c:pt>
                <c:pt idx="17">
                  <c:v>3.0376991589510496</c:v>
                </c:pt>
                <c:pt idx="18">
                  <c:v>12.152429305153788</c:v>
                </c:pt>
                <c:pt idx="19">
                  <c:v>18.131070670983586</c:v>
                </c:pt>
                <c:pt idx="20">
                  <c:v>8.3329142569776202</c:v>
                </c:pt>
                <c:pt idx="21">
                  <c:v>12.415963467892457</c:v>
                </c:pt>
                <c:pt idx="22">
                  <c:v>13.913621693507841</c:v>
                </c:pt>
                <c:pt idx="23">
                  <c:v>12.926167209554832</c:v>
                </c:pt>
                <c:pt idx="24">
                  <c:v>9.3506247505395113</c:v>
                </c:pt>
                <c:pt idx="25">
                  <c:v>11.885294819766054</c:v>
                </c:pt>
                <c:pt idx="26">
                  <c:v>7.9248933425935117</c:v>
                </c:pt>
                <c:pt idx="27">
                  <c:v>8.2084634803816705</c:v>
                </c:pt>
                <c:pt idx="28">
                  <c:v>10.446105491138638</c:v>
                </c:pt>
                <c:pt idx="29">
                  <c:v>8.1466118119071087</c:v>
                </c:pt>
                <c:pt idx="30">
                  <c:v>7.9459496630449742</c:v>
                </c:pt>
                <c:pt idx="31">
                  <c:v>10.796975205776903</c:v>
                </c:pt>
                <c:pt idx="32">
                  <c:v>5.7570622575716017</c:v>
                </c:pt>
                <c:pt idx="33">
                  <c:v>12.452705128559199</c:v>
                </c:pt>
                <c:pt idx="34">
                  <c:v>6.2999124201239098</c:v>
                </c:pt>
                <c:pt idx="35">
                  <c:v>9.6798866218252986</c:v>
                </c:pt>
                <c:pt idx="36">
                  <c:v>9.5724060398131456</c:v>
                </c:pt>
                <c:pt idx="37">
                  <c:v>8.625</c:v>
                </c:pt>
                <c:pt idx="38">
                  <c:v>9.6372653894777791</c:v>
                </c:pt>
                <c:pt idx="39">
                  <c:v>8.2556976271610338</c:v>
                </c:pt>
                <c:pt idx="40">
                  <c:v>11.550997846101062</c:v>
                </c:pt>
                <c:pt idx="41">
                  <c:v>6.9314216631692158</c:v>
                </c:pt>
                <c:pt idx="42">
                  <c:v>10.803481247376702</c:v>
                </c:pt>
                <c:pt idx="43">
                  <c:v>9.4620525375504521</c:v>
                </c:pt>
                <c:pt idx="44">
                  <c:v>16.244325216673545</c:v>
                </c:pt>
                <c:pt idx="45">
                  <c:v>7.8652592392104355</c:v>
                </c:pt>
                <c:pt idx="46">
                  <c:v>14.809969385247806</c:v>
                </c:pt>
                <c:pt idx="47">
                  <c:v>8.9843172066873791</c:v>
                </c:pt>
                <c:pt idx="48">
                  <c:v>10.13451619969333</c:v>
                </c:pt>
                <c:pt idx="49">
                  <c:v>12.008648648648649</c:v>
                </c:pt>
              </c:numCache>
            </c:numRef>
          </c:yVal>
          <c:smooth val="0"/>
          <c:extLst>
            <c:ext xmlns:c16="http://schemas.microsoft.com/office/drawing/2014/chart" uri="{C3380CC4-5D6E-409C-BE32-E72D297353CC}">
              <c16:uniqueId val="{00000000-3C5C-4F3D-8EAF-8C1E8655A795}"/>
            </c:ext>
          </c:extLst>
        </c:ser>
        <c:dLbls>
          <c:showLegendKey val="0"/>
          <c:showVal val="0"/>
          <c:showCatName val="0"/>
          <c:showSerName val="0"/>
          <c:showPercent val="0"/>
          <c:showBubbleSize val="0"/>
        </c:dLbls>
        <c:axId val="868717848"/>
        <c:axId val="868718208"/>
      </c:scatterChart>
      <c:valAx>
        <c:axId val="868717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X1 - Stopa bezrobocia[%]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68718208"/>
        <c:crosses val="autoZero"/>
        <c:crossBetween val="midCat"/>
      </c:valAx>
      <c:valAx>
        <c:axId val="86871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baseline="0">
                    <a:effectLst/>
                  </a:rPr>
                  <a:t>Y - Udział aresztowań za DUI w ogólnej liczbie aresztowań</a:t>
                </a:r>
                <a:r>
                  <a:rPr lang="pl-PL" sz="1000" b="0" i="0" u="none" strike="noStrike" baseline="0"/>
                  <a:t>  [%]</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68717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 Opis danych'!$D$21</c:f>
              <c:strCache>
                <c:ptCount val="1"/>
                <c:pt idx="0">
                  <c:v>Stopień urbanizacji[%]</c:v>
                </c:pt>
              </c:strCache>
            </c:strRef>
          </c:tx>
          <c:spPr>
            <a:ln w="25400" cap="rnd">
              <a:noFill/>
              <a:round/>
            </a:ln>
            <a:effectLst/>
          </c:spPr>
          <c:marker>
            <c:symbol val="circle"/>
            <c:size val="5"/>
            <c:spPr>
              <a:solidFill>
                <a:schemeClr val="accent1"/>
              </a:solidFill>
              <a:ln w="9525">
                <a:solidFill>
                  <a:schemeClr val="accent1"/>
                </a:solidFill>
              </a:ln>
              <a:effectLst/>
            </c:spPr>
          </c:marker>
          <c:xVal>
            <c:numRef>
              <c:f>'1. Opis danych'!$D$22:$D$71</c:f>
              <c:numCache>
                <c:formatCode>0.00</c:formatCode>
                <c:ptCount val="50"/>
                <c:pt idx="0">
                  <c:v>57.699999999999996</c:v>
                </c:pt>
                <c:pt idx="1">
                  <c:v>64.900000000000006</c:v>
                </c:pt>
                <c:pt idx="2">
                  <c:v>89.3</c:v>
                </c:pt>
                <c:pt idx="3">
                  <c:v>55.500000000000007</c:v>
                </c:pt>
                <c:pt idx="4">
                  <c:v>94.199999999999989</c:v>
                </c:pt>
                <c:pt idx="5">
                  <c:v>86</c:v>
                </c:pt>
                <c:pt idx="6">
                  <c:v>86.3</c:v>
                </c:pt>
                <c:pt idx="7">
                  <c:v>82.6</c:v>
                </c:pt>
                <c:pt idx="8">
                  <c:v>91.5</c:v>
                </c:pt>
                <c:pt idx="9">
                  <c:v>74.099999999999994</c:v>
                </c:pt>
                <c:pt idx="10">
                  <c:v>86.1</c:v>
                </c:pt>
                <c:pt idx="11">
                  <c:v>69.199999999999989</c:v>
                </c:pt>
                <c:pt idx="12">
                  <c:v>86.9</c:v>
                </c:pt>
                <c:pt idx="13">
                  <c:v>71.2</c:v>
                </c:pt>
                <c:pt idx="14">
                  <c:v>63.2</c:v>
                </c:pt>
                <c:pt idx="15">
                  <c:v>72.3</c:v>
                </c:pt>
                <c:pt idx="16">
                  <c:v>58.699999999999996</c:v>
                </c:pt>
                <c:pt idx="17">
                  <c:v>71.5</c:v>
                </c:pt>
                <c:pt idx="18">
                  <c:v>38.6</c:v>
                </c:pt>
                <c:pt idx="19">
                  <c:v>85.6</c:v>
                </c:pt>
                <c:pt idx="20">
                  <c:v>91.3</c:v>
                </c:pt>
                <c:pt idx="21">
                  <c:v>73.5</c:v>
                </c:pt>
                <c:pt idx="22">
                  <c:v>71.899999999999991</c:v>
                </c:pt>
                <c:pt idx="23">
                  <c:v>46.300000000000004</c:v>
                </c:pt>
                <c:pt idx="24">
                  <c:v>69.5</c:v>
                </c:pt>
                <c:pt idx="25">
                  <c:v>53.400000000000006</c:v>
                </c:pt>
                <c:pt idx="26">
                  <c:v>73</c:v>
                </c:pt>
                <c:pt idx="27">
                  <c:v>94.1</c:v>
                </c:pt>
                <c:pt idx="28">
                  <c:v>58.3</c:v>
                </c:pt>
                <c:pt idx="29">
                  <c:v>93.8</c:v>
                </c:pt>
                <c:pt idx="30">
                  <c:v>74.5</c:v>
                </c:pt>
                <c:pt idx="31">
                  <c:v>87.4</c:v>
                </c:pt>
                <c:pt idx="32">
                  <c:v>66.7</c:v>
                </c:pt>
                <c:pt idx="33">
                  <c:v>61</c:v>
                </c:pt>
                <c:pt idx="34">
                  <c:v>76.3</c:v>
                </c:pt>
                <c:pt idx="35">
                  <c:v>64.600000000000009</c:v>
                </c:pt>
                <c:pt idx="36">
                  <c:v>80.5</c:v>
                </c:pt>
                <c:pt idx="37">
                  <c:v>76.5</c:v>
                </c:pt>
                <c:pt idx="38">
                  <c:v>91.100000000000009</c:v>
                </c:pt>
                <c:pt idx="39">
                  <c:v>67.900000000000006</c:v>
                </c:pt>
                <c:pt idx="40">
                  <c:v>57.199999999999996</c:v>
                </c:pt>
                <c:pt idx="41">
                  <c:v>66.2</c:v>
                </c:pt>
                <c:pt idx="42">
                  <c:v>83.7</c:v>
                </c:pt>
                <c:pt idx="43">
                  <c:v>89.8</c:v>
                </c:pt>
                <c:pt idx="44">
                  <c:v>35.099999999999994</c:v>
                </c:pt>
                <c:pt idx="45">
                  <c:v>75.599999999999994</c:v>
                </c:pt>
                <c:pt idx="46">
                  <c:v>83.399999999999991</c:v>
                </c:pt>
                <c:pt idx="47">
                  <c:v>44.6</c:v>
                </c:pt>
                <c:pt idx="48">
                  <c:v>67.100000000000009</c:v>
                </c:pt>
                <c:pt idx="49">
                  <c:v>62</c:v>
                </c:pt>
              </c:numCache>
            </c:numRef>
          </c:xVal>
          <c:yVal>
            <c:numRef>
              <c:f>'1. Opis danych'!$B$22:$B$71</c:f>
              <c:numCache>
                <c:formatCode>0.00</c:formatCode>
                <c:ptCount val="50"/>
                <c:pt idx="0">
                  <c:v>3.6363636363636362</c:v>
                </c:pt>
                <c:pt idx="1">
                  <c:v>11.092866265280058</c:v>
                </c:pt>
                <c:pt idx="2">
                  <c:v>7.4899481338654468</c:v>
                </c:pt>
                <c:pt idx="3">
                  <c:v>4.8816582545205076</c:v>
                </c:pt>
                <c:pt idx="4">
                  <c:v>11.044038411651137</c:v>
                </c:pt>
                <c:pt idx="5">
                  <c:v>9.5032103249237956</c:v>
                </c:pt>
                <c:pt idx="6">
                  <c:v>7.1490833621584233</c:v>
                </c:pt>
                <c:pt idx="7">
                  <c:v>1.117065438901049</c:v>
                </c:pt>
                <c:pt idx="8">
                  <c:v>5.4300922336685424</c:v>
                </c:pt>
                <c:pt idx="9">
                  <c:v>11.018079811162616</c:v>
                </c:pt>
                <c:pt idx="10">
                  <c:v>9.4565984474241365</c:v>
                </c:pt>
                <c:pt idx="11">
                  <c:v>13.814922225151596</c:v>
                </c:pt>
                <c:pt idx="12">
                  <c:v>3.8214462197331578</c:v>
                </c:pt>
                <c:pt idx="13">
                  <c:v>11.188995335306215</c:v>
                </c:pt>
                <c:pt idx="14">
                  <c:v>10.906933298868536</c:v>
                </c:pt>
                <c:pt idx="15">
                  <c:v>12.746011176804082</c:v>
                </c:pt>
                <c:pt idx="16">
                  <c:v>8.4918715665581015</c:v>
                </c:pt>
                <c:pt idx="17">
                  <c:v>3.0376991589510496</c:v>
                </c:pt>
                <c:pt idx="18">
                  <c:v>12.152429305153788</c:v>
                </c:pt>
                <c:pt idx="19">
                  <c:v>18.131070670983586</c:v>
                </c:pt>
                <c:pt idx="20">
                  <c:v>8.3329142569776202</c:v>
                </c:pt>
                <c:pt idx="21">
                  <c:v>12.415963467892457</c:v>
                </c:pt>
                <c:pt idx="22">
                  <c:v>13.913621693507841</c:v>
                </c:pt>
                <c:pt idx="23">
                  <c:v>12.926167209554832</c:v>
                </c:pt>
                <c:pt idx="24">
                  <c:v>9.3506247505395113</c:v>
                </c:pt>
                <c:pt idx="25">
                  <c:v>11.885294819766054</c:v>
                </c:pt>
                <c:pt idx="26">
                  <c:v>7.9248933425935117</c:v>
                </c:pt>
                <c:pt idx="27">
                  <c:v>8.2084634803816705</c:v>
                </c:pt>
                <c:pt idx="28">
                  <c:v>10.446105491138638</c:v>
                </c:pt>
                <c:pt idx="29">
                  <c:v>8.1466118119071087</c:v>
                </c:pt>
                <c:pt idx="30">
                  <c:v>7.9459496630449742</c:v>
                </c:pt>
                <c:pt idx="31">
                  <c:v>10.796975205776903</c:v>
                </c:pt>
                <c:pt idx="32">
                  <c:v>5.7570622575716017</c:v>
                </c:pt>
                <c:pt idx="33">
                  <c:v>12.452705128559199</c:v>
                </c:pt>
                <c:pt idx="34">
                  <c:v>6.2999124201239098</c:v>
                </c:pt>
                <c:pt idx="35">
                  <c:v>9.6798866218252986</c:v>
                </c:pt>
                <c:pt idx="36">
                  <c:v>9.5724060398131456</c:v>
                </c:pt>
                <c:pt idx="37">
                  <c:v>8.625</c:v>
                </c:pt>
                <c:pt idx="38">
                  <c:v>9.6372653894777791</c:v>
                </c:pt>
                <c:pt idx="39">
                  <c:v>8.2556976271610338</c:v>
                </c:pt>
                <c:pt idx="40">
                  <c:v>11.550997846101062</c:v>
                </c:pt>
                <c:pt idx="41">
                  <c:v>6.9314216631692158</c:v>
                </c:pt>
                <c:pt idx="42">
                  <c:v>10.803481247376702</c:v>
                </c:pt>
                <c:pt idx="43">
                  <c:v>9.4620525375504521</c:v>
                </c:pt>
                <c:pt idx="44">
                  <c:v>16.244325216673545</c:v>
                </c:pt>
                <c:pt idx="45">
                  <c:v>7.8652592392104355</c:v>
                </c:pt>
                <c:pt idx="46">
                  <c:v>14.809969385247806</c:v>
                </c:pt>
                <c:pt idx="47">
                  <c:v>8.9843172066873791</c:v>
                </c:pt>
                <c:pt idx="48">
                  <c:v>10.13451619969333</c:v>
                </c:pt>
                <c:pt idx="49">
                  <c:v>12.008648648648649</c:v>
                </c:pt>
              </c:numCache>
            </c:numRef>
          </c:yVal>
          <c:smooth val="0"/>
          <c:extLst>
            <c:ext xmlns:c16="http://schemas.microsoft.com/office/drawing/2014/chart" uri="{C3380CC4-5D6E-409C-BE32-E72D297353CC}">
              <c16:uniqueId val="{00000000-85D0-4A18-B0EB-13A1FB94DF6A}"/>
            </c:ext>
          </c:extLst>
        </c:ser>
        <c:dLbls>
          <c:showLegendKey val="0"/>
          <c:showVal val="0"/>
          <c:showCatName val="0"/>
          <c:showSerName val="0"/>
          <c:showPercent val="0"/>
          <c:showBubbleSize val="0"/>
        </c:dLbls>
        <c:axId val="630704680"/>
        <c:axId val="630706120"/>
      </c:scatterChart>
      <c:valAx>
        <c:axId val="630704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X2 - Stopień urbanizacji[%]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0706120"/>
        <c:crosses val="autoZero"/>
        <c:crossBetween val="midCat"/>
      </c:valAx>
      <c:valAx>
        <c:axId val="630706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kern="1200" baseline="0">
                    <a:solidFill>
                      <a:sysClr val="windowText" lastClr="000000">
                        <a:lumMod val="65000"/>
                        <a:lumOff val="35000"/>
                      </a:sysClr>
                    </a:solidFill>
                    <a:effectLst/>
                  </a:rPr>
                  <a:t>Y - Udział aresztowań za DUI w ogólnej liczbie aresztowań</a:t>
                </a:r>
                <a:r>
                  <a:rPr lang="pl-PL"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0704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 Opis danych'!$E$21</c:f>
              <c:strCache>
                <c:ptCount val="1"/>
                <c:pt idx="0">
                  <c:v>Wskaźnik ubóstwa[%]</c:v>
                </c:pt>
              </c:strCache>
            </c:strRef>
          </c:tx>
          <c:spPr>
            <a:ln w="25400" cap="rnd">
              <a:noFill/>
              <a:round/>
            </a:ln>
            <a:effectLst/>
          </c:spPr>
          <c:marker>
            <c:symbol val="circle"/>
            <c:size val="5"/>
            <c:spPr>
              <a:solidFill>
                <a:schemeClr val="accent1"/>
              </a:solidFill>
              <a:ln w="9525">
                <a:solidFill>
                  <a:schemeClr val="accent1"/>
                </a:solidFill>
              </a:ln>
              <a:effectLst/>
            </c:spPr>
          </c:marker>
          <c:xVal>
            <c:numRef>
              <c:f>'1. Opis danych'!$E$22:$E$71</c:f>
              <c:numCache>
                <c:formatCode>0.00</c:formatCode>
                <c:ptCount val="50"/>
                <c:pt idx="0">
                  <c:v>14.899999999999999</c:v>
                </c:pt>
                <c:pt idx="1">
                  <c:v>13.3</c:v>
                </c:pt>
                <c:pt idx="2">
                  <c:v>10.8</c:v>
                </c:pt>
                <c:pt idx="3">
                  <c:v>14.2</c:v>
                </c:pt>
                <c:pt idx="4">
                  <c:v>11</c:v>
                </c:pt>
                <c:pt idx="5">
                  <c:v>9.5</c:v>
                </c:pt>
                <c:pt idx="6">
                  <c:v>11.200000000000001</c:v>
                </c:pt>
                <c:pt idx="7">
                  <c:v>10.5</c:v>
                </c:pt>
                <c:pt idx="8">
                  <c:v>13.200000000000001</c:v>
                </c:pt>
                <c:pt idx="9">
                  <c:v>13.200000000000001</c:v>
                </c:pt>
                <c:pt idx="10">
                  <c:v>10.9</c:v>
                </c:pt>
                <c:pt idx="11">
                  <c:v>9.1999999999999993</c:v>
                </c:pt>
                <c:pt idx="12">
                  <c:v>8</c:v>
                </c:pt>
                <c:pt idx="13">
                  <c:v>12</c:v>
                </c:pt>
                <c:pt idx="14">
                  <c:v>9</c:v>
                </c:pt>
                <c:pt idx="15">
                  <c:v>9.1</c:v>
                </c:pt>
                <c:pt idx="16">
                  <c:v>13.900000000000002</c:v>
                </c:pt>
                <c:pt idx="17">
                  <c:v>15.4</c:v>
                </c:pt>
                <c:pt idx="18">
                  <c:v>8</c:v>
                </c:pt>
                <c:pt idx="19">
                  <c:v>9.1999999999999993</c:v>
                </c:pt>
                <c:pt idx="20">
                  <c:v>8.4</c:v>
                </c:pt>
                <c:pt idx="21">
                  <c:v>11.1</c:v>
                </c:pt>
                <c:pt idx="22">
                  <c:v>8.4</c:v>
                </c:pt>
                <c:pt idx="23">
                  <c:v>17.5</c:v>
                </c:pt>
                <c:pt idx="24">
                  <c:v>10.6</c:v>
                </c:pt>
                <c:pt idx="25">
                  <c:v>11</c:v>
                </c:pt>
                <c:pt idx="26">
                  <c:v>8.3000000000000007</c:v>
                </c:pt>
                <c:pt idx="27">
                  <c:v>12.9</c:v>
                </c:pt>
                <c:pt idx="28">
                  <c:v>6.2</c:v>
                </c:pt>
                <c:pt idx="29">
                  <c:v>8.2000000000000011</c:v>
                </c:pt>
                <c:pt idx="30">
                  <c:v>16.5</c:v>
                </c:pt>
                <c:pt idx="31">
                  <c:v>11.799999999999999</c:v>
                </c:pt>
                <c:pt idx="32">
                  <c:v>13.700000000000001</c:v>
                </c:pt>
                <c:pt idx="33">
                  <c:v>10.7</c:v>
                </c:pt>
                <c:pt idx="34">
                  <c:v>12.7</c:v>
                </c:pt>
                <c:pt idx="35">
                  <c:v>15.5</c:v>
                </c:pt>
                <c:pt idx="36">
                  <c:v>9.4</c:v>
                </c:pt>
                <c:pt idx="37">
                  <c:v>10.6</c:v>
                </c:pt>
                <c:pt idx="38">
                  <c:v>8.5</c:v>
                </c:pt>
                <c:pt idx="39">
                  <c:v>13.3</c:v>
                </c:pt>
                <c:pt idx="40">
                  <c:v>11.600000000000001</c:v>
                </c:pt>
                <c:pt idx="41">
                  <c:v>13.200000000000001</c:v>
                </c:pt>
                <c:pt idx="42">
                  <c:v>14.000000000000002</c:v>
                </c:pt>
                <c:pt idx="43">
                  <c:v>7.3999999999999995</c:v>
                </c:pt>
                <c:pt idx="44">
                  <c:v>8.6</c:v>
                </c:pt>
                <c:pt idx="45">
                  <c:v>7.8</c:v>
                </c:pt>
                <c:pt idx="46">
                  <c:v>8.3000000000000007</c:v>
                </c:pt>
                <c:pt idx="47">
                  <c:v>14.099999999999998</c:v>
                </c:pt>
                <c:pt idx="48">
                  <c:v>8</c:v>
                </c:pt>
                <c:pt idx="49">
                  <c:v>9.8000000000000007</c:v>
                </c:pt>
              </c:numCache>
            </c:numRef>
          </c:xVal>
          <c:yVal>
            <c:numRef>
              <c:f>'1. Opis danych'!$B$22:$B$71</c:f>
              <c:numCache>
                <c:formatCode>0.00</c:formatCode>
                <c:ptCount val="50"/>
                <c:pt idx="0">
                  <c:v>3.6363636363636362</c:v>
                </c:pt>
                <c:pt idx="1">
                  <c:v>11.092866265280058</c:v>
                </c:pt>
                <c:pt idx="2">
                  <c:v>7.4899481338654468</c:v>
                </c:pt>
                <c:pt idx="3">
                  <c:v>4.8816582545205076</c:v>
                </c:pt>
                <c:pt idx="4">
                  <c:v>11.044038411651137</c:v>
                </c:pt>
                <c:pt idx="5">
                  <c:v>9.5032103249237956</c:v>
                </c:pt>
                <c:pt idx="6">
                  <c:v>7.1490833621584233</c:v>
                </c:pt>
                <c:pt idx="7">
                  <c:v>1.117065438901049</c:v>
                </c:pt>
                <c:pt idx="8">
                  <c:v>5.4300922336685424</c:v>
                </c:pt>
                <c:pt idx="9">
                  <c:v>11.018079811162616</c:v>
                </c:pt>
                <c:pt idx="10">
                  <c:v>9.4565984474241365</c:v>
                </c:pt>
                <c:pt idx="11">
                  <c:v>13.814922225151596</c:v>
                </c:pt>
                <c:pt idx="12">
                  <c:v>3.8214462197331578</c:v>
                </c:pt>
                <c:pt idx="13">
                  <c:v>11.188995335306215</c:v>
                </c:pt>
                <c:pt idx="14">
                  <c:v>10.906933298868536</c:v>
                </c:pt>
                <c:pt idx="15">
                  <c:v>12.746011176804082</c:v>
                </c:pt>
                <c:pt idx="16">
                  <c:v>8.4918715665581015</c:v>
                </c:pt>
                <c:pt idx="17">
                  <c:v>3.0376991589510496</c:v>
                </c:pt>
                <c:pt idx="18">
                  <c:v>12.152429305153788</c:v>
                </c:pt>
                <c:pt idx="19">
                  <c:v>18.131070670983586</c:v>
                </c:pt>
                <c:pt idx="20">
                  <c:v>8.3329142569776202</c:v>
                </c:pt>
                <c:pt idx="21">
                  <c:v>12.415963467892457</c:v>
                </c:pt>
                <c:pt idx="22">
                  <c:v>13.913621693507841</c:v>
                </c:pt>
                <c:pt idx="23">
                  <c:v>12.926167209554832</c:v>
                </c:pt>
                <c:pt idx="24">
                  <c:v>9.3506247505395113</c:v>
                </c:pt>
                <c:pt idx="25">
                  <c:v>11.885294819766054</c:v>
                </c:pt>
                <c:pt idx="26">
                  <c:v>7.9248933425935117</c:v>
                </c:pt>
                <c:pt idx="27">
                  <c:v>8.2084634803816705</c:v>
                </c:pt>
                <c:pt idx="28">
                  <c:v>10.446105491138638</c:v>
                </c:pt>
                <c:pt idx="29">
                  <c:v>8.1466118119071087</c:v>
                </c:pt>
                <c:pt idx="30">
                  <c:v>7.9459496630449742</c:v>
                </c:pt>
                <c:pt idx="31">
                  <c:v>10.796975205776903</c:v>
                </c:pt>
                <c:pt idx="32">
                  <c:v>5.7570622575716017</c:v>
                </c:pt>
                <c:pt idx="33">
                  <c:v>12.452705128559199</c:v>
                </c:pt>
                <c:pt idx="34">
                  <c:v>6.2999124201239098</c:v>
                </c:pt>
                <c:pt idx="35">
                  <c:v>9.6798866218252986</c:v>
                </c:pt>
                <c:pt idx="36">
                  <c:v>9.5724060398131456</c:v>
                </c:pt>
                <c:pt idx="37">
                  <c:v>8.625</c:v>
                </c:pt>
                <c:pt idx="38">
                  <c:v>9.6372653894777791</c:v>
                </c:pt>
                <c:pt idx="39">
                  <c:v>8.2556976271610338</c:v>
                </c:pt>
                <c:pt idx="40">
                  <c:v>11.550997846101062</c:v>
                </c:pt>
                <c:pt idx="41">
                  <c:v>6.9314216631692158</c:v>
                </c:pt>
                <c:pt idx="42">
                  <c:v>10.803481247376702</c:v>
                </c:pt>
                <c:pt idx="43">
                  <c:v>9.4620525375504521</c:v>
                </c:pt>
                <c:pt idx="44">
                  <c:v>16.244325216673545</c:v>
                </c:pt>
                <c:pt idx="45">
                  <c:v>7.8652592392104355</c:v>
                </c:pt>
                <c:pt idx="46">
                  <c:v>14.809969385247806</c:v>
                </c:pt>
                <c:pt idx="47">
                  <c:v>8.9843172066873791</c:v>
                </c:pt>
                <c:pt idx="48">
                  <c:v>10.13451619969333</c:v>
                </c:pt>
                <c:pt idx="49">
                  <c:v>12.008648648648649</c:v>
                </c:pt>
              </c:numCache>
            </c:numRef>
          </c:yVal>
          <c:smooth val="0"/>
          <c:extLst>
            <c:ext xmlns:c16="http://schemas.microsoft.com/office/drawing/2014/chart" uri="{C3380CC4-5D6E-409C-BE32-E72D297353CC}">
              <c16:uniqueId val="{00000000-41D2-406C-8DFA-04F69525BD76}"/>
            </c:ext>
          </c:extLst>
        </c:ser>
        <c:dLbls>
          <c:showLegendKey val="0"/>
          <c:showVal val="0"/>
          <c:showCatName val="0"/>
          <c:showSerName val="0"/>
          <c:showPercent val="0"/>
          <c:showBubbleSize val="0"/>
        </c:dLbls>
        <c:axId val="362879168"/>
        <c:axId val="362878808"/>
      </c:scatterChart>
      <c:valAx>
        <c:axId val="362879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X3</a:t>
                </a:r>
                <a:r>
                  <a:rPr lang="pl-PL" baseline="0"/>
                  <a:t> - Wskaźnik ubóstwa[%] </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62878808"/>
        <c:crosses val="autoZero"/>
        <c:crossBetween val="midCat"/>
      </c:valAx>
      <c:valAx>
        <c:axId val="362878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kern="1200" baseline="0">
                    <a:solidFill>
                      <a:sysClr val="windowText" lastClr="000000">
                        <a:lumMod val="65000"/>
                        <a:lumOff val="35000"/>
                      </a:sysClr>
                    </a:solidFill>
                    <a:effectLst/>
                  </a:rPr>
                  <a:t>Y - Udział aresztowań za DUI w ogólnej liczbie aresztowań</a:t>
                </a:r>
                <a:r>
                  <a:rPr lang="pl-PL"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62879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 Opis danych'!$F$21</c:f>
              <c:strCache>
                <c:ptCount val="1"/>
                <c:pt idx="0">
                  <c:v>Średnie dochody na osobe[w tys. dolarów]</c:v>
                </c:pt>
              </c:strCache>
            </c:strRef>
          </c:tx>
          <c:spPr>
            <a:ln w="25400" cap="rnd">
              <a:noFill/>
              <a:round/>
            </a:ln>
            <a:effectLst/>
          </c:spPr>
          <c:marker>
            <c:symbol val="circle"/>
            <c:size val="5"/>
            <c:spPr>
              <a:solidFill>
                <a:schemeClr val="accent1"/>
              </a:solidFill>
              <a:ln w="9525">
                <a:solidFill>
                  <a:schemeClr val="accent1"/>
                </a:solidFill>
              </a:ln>
              <a:effectLst/>
            </c:spPr>
          </c:marker>
          <c:xVal>
            <c:numRef>
              <c:f>'1. Opis danych'!$F$22:$F$71</c:f>
              <c:numCache>
                <c:formatCode>0.00</c:formatCode>
                <c:ptCount val="50"/>
                <c:pt idx="0">
                  <c:v>46.478999999999999</c:v>
                </c:pt>
                <c:pt idx="1">
                  <c:v>63.502000000000002</c:v>
                </c:pt>
                <c:pt idx="2">
                  <c:v>49.648000000000003</c:v>
                </c:pt>
                <c:pt idx="3">
                  <c:v>47.234999999999999</c:v>
                </c:pt>
                <c:pt idx="4">
                  <c:v>70.191999999999993</c:v>
                </c:pt>
                <c:pt idx="5">
                  <c:v>63.776000000000003</c:v>
                </c:pt>
                <c:pt idx="6">
                  <c:v>78.608999999999995</c:v>
                </c:pt>
                <c:pt idx="7">
                  <c:v>56.097000000000001</c:v>
                </c:pt>
                <c:pt idx="8">
                  <c:v>55.674999999999997</c:v>
                </c:pt>
                <c:pt idx="9">
                  <c:v>51.78</c:v>
                </c:pt>
                <c:pt idx="10">
                  <c:v>58.655000000000001</c:v>
                </c:pt>
                <c:pt idx="11">
                  <c:v>48.759</c:v>
                </c:pt>
                <c:pt idx="12">
                  <c:v>62.93</c:v>
                </c:pt>
                <c:pt idx="13">
                  <c:v>51.926000000000002</c:v>
                </c:pt>
                <c:pt idx="14">
                  <c:v>53.478000000000002</c:v>
                </c:pt>
                <c:pt idx="15">
                  <c:v>56.098999999999997</c:v>
                </c:pt>
                <c:pt idx="16">
                  <c:v>47.338999999999999</c:v>
                </c:pt>
                <c:pt idx="17">
                  <c:v>50.874000000000002</c:v>
                </c:pt>
                <c:pt idx="18">
                  <c:v>54.210999999999999</c:v>
                </c:pt>
                <c:pt idx="19">
                  <c:v>66.799000000000007</c:v>
                </c:pt>
                <c:pt idx="20">
                  <c:v>78.457999999999998</c:v>
                </c:pt>
                <c:pt idx="21">
                  <c:v>53.259</c:v>
                </c:pt>
                <c:pt idx="22">
                  <c:v>62.005000000000003</c:v>
                </c:pt>
                <c:pt idx="23">
                  <c:v>42.128999999999998</c:v>
                </c:pt>
                <c:pt idx="24">
                  <c:v>51.697000000000003</c:v>
                </c:pt>
                <c:pt idx="25">
                  <c:v>53.360999999999997</c:v>
                </c:pt>
                <c:pt idx="26">
                  <c:v>57.57</c:v>
                </c:pt>
                <c:pt idx="27">
                  <c:v>53.72</c:v>
                </c:pt>
                <c:pt idx="28">
                  <c:v>67.096999999999994</c:v>
                </c:pt>
                <c:pt idx="29">
                  <c:v>73.459999999999994</c:v>
                </c:pt>
                <c:pt idx="30">
                  <c:v>46.338000000000001</c:v>
                </c:pt>
                <c:pt idx="31">
                  <c:v>74.471999999999994</c:v>
                </c:pt>
                <c:pt idx="32">
                  <c:v>50.305</c:v>
                </c:pt>
                <c:pt idx="33">
                  <c:v>61.53</c:v>
                </c:pt>
                <c:pt idx="34">
                  <c:v>53.640999999999998</c:v>
                </c:pt>
                <c:pt idx="35">
                  <c:v>49.878</c:v>
                </c:pt>
                <c:pt idx="36">
                  <c:v>56.311999999999998</c:v>
                </c:pt>
                <c:pt idx="37">
                  <c:v>61.7</c:v>
                </c:pt>
                <c:pt idx="38">
                  <c:v>60.825000000000003</c:v>
                </c:pt>
                <c:pt idx="39">
                  <c:v>48.021000000000001</c:v>
                </c:pt>
                <c:pt idx="40">
                  <c:v>59.280999999999999</c:v>
                </c:pt>
                <c:pt idx="41">
                  <c:v>51.045999999999999</c:v>
                </c:pt>
                <c:pt idx="42">
                  <c:v>55.128999999999998</c:v>
                </c:pt>
                <c:pt idx="43">
                  <c:v>52.204000000000001</c:v>
                </c:pt>
                <c:pt idx="44">
                  <c:v>59.186999999999998</c:v>
                </c:pt>
                <c:pt idx="45">
                  <c:v>61.957999999999998</c:v>
                </c:pt>
                <c:pt idx="46">
                  <c:v>67.126000000000005</c:v>
                </c:pt>
                <c:pt idx="47">
                  <c:v>44.994</c:v>
                </c:pt>
                <c:pt idx="48">
                  <c:v>55.593000000000004</c:v>
                </c:pt>
                <c:pt idx="49">
                  <c:v>61.854999999999997</c:v>
                </c:pt>
              </c:numCache>
            </c:numRef>
          </c:xVal>
          <c:yVal>
            <c:numRef>
              <c:f>'1. Opis danych'!$B$22:$B$71</c:f>
              <c:numCache>
                <c:formatCode>0.00</c:formatCode>
                <c:ptCount val="50"/>
                <c:pt idx="0">
                  <c:v>3.6363636363636362</c:v>
                </c:pt>
                <c:pt idx="1">
                  <c:v>11.092866265280058</c:v>
                </c:pt>
                <c:pt idx="2">
                  <c:v>7.4899481338654468</c:v>
                </c:pt>
                <c:pt idx="3">
                  <c:v>4.8816582545205076</c:v>
                </c:pt>
                <c:pt idx="4">
                  <c:v>11.044038411651137</c:v>
                </c:pt>
                <c:pt idx="5">
                  <c:v>9.5032103249237956</c:v>
                </c:pt>
                <c:pt idx="6">
                  <c:v>7.1490833621584233</c:v>
                </c:pt>
                <c:pt idx="7">
                  <c:v>1.117065438901049</c:v>
                </c:pt>
                <c:pt idx="8">
                  <c:v>5.4300922336685424</c:v>
                </c:pt>
                <c:pt idx="9">
                  <c:v>11.018079811162616</c:v>
                </c:pt>
                <c:pt idx="10">
                  <c:v>9.4565984474241365</c:v>
                </c:pt>
                <c:pt idx="11">
                  <c:v>13.814922225151596</c:v>
                </c:pt>
                <c:pt idx="12">
                  <c:v>3.8214462197331578</c:v>
                </c:pt>
                <c:pt idx="13">
                  <c:v>11.188995335306215</c:v>
                </c:pt>
                <c:pt idx="14">
                  <c:v>10.906933298868536</c:v>
                </c:pt>
                <c:pt idx="15">
                  <c:v>12.746011176804082</c:v>
                </c:pt>
                <c:pt idx="16">
                  <c:v>8.4918715665581015</c:v>
                </c:pt>
                <c:pt idx="17">
                  <c:v>3.0376991589510496</c:v>
                </c:pt>
                <c:pt idx="18">
                  <c:v>12.152429305153788</c:v>
                </c:pt>
                <c:pt idx="19">
                  <c:v>18.131070670983586</c:v>
                </c:pt>
                <c:pt idx="20">
                  <c:v>8.3329142569776202</c:v>
                </c:pt>
                <c:pt idx="21">
                  <c:v>12.415963467892457</c:v>
                </c:pt>
                <c:pt idx="22">
                  <c:v>13.913621693507841</c:v>
                </c:pt>
                <c:pt idx="23">
                  <c:v>12.926167209554832</c:v>
                </c:pt>
                <c:pt idx="24">
                  <c:v>9.3506247505395113</c:v>
                </c:pt>
                <c:pt idx="25">
                  <c:v>11.885294819766054</c:v>
                </c:pt>
                <c:pt idx="26">
                  <c:v>7.9248933425935117</c:v>
                </c:pt>
                <c:pt idx="27">
                  <c:v>8.2084634803816705</c:v>
                </c:pt>
                <c:pt idx="28">
                  <c:v>10.446105491138638</c:v>
                </c:pt>
                <c:pt idx="29">
                  <c:v>8.1466118119071087</c:v>
                </c:pt>
                <c:pt idx="30">
                  <c:v>7.9459496630449742</c:v>
                </c:pt>
                <c:pt idx="31">
                  <c:v>10.796975205776903</c:v>
                </c:pt>
                <c:pt idx="32">
                  <c:v>5.7570622575716017</c:v>
                </c:pt>
                <c:pt idx="33">
                  <c:v>12.452705128559199</c:v>
                </c:pt>
                <c:pt idx="34">
                  <c:v>6.2999124201239098</c:v>
                </c:pt>
                <c:pt idx="35">
                  <c:v>9.6798866218252986</c:v>
                </c:pt>
                <c:pt idx="36">
                  <c:v>9.5724060398131456</c:v>
                </c:pt>
                <c:pt idx="37">
                  <c:v>8.625</c:v>
                </c:pt>
                <c:pt idx="38">
                  <c:v>9.6372653894777791</c:v>
                </c:pt>
                <c:pt idx="39">
                  <c:v>8.2556976271610338</c:v>
                </c:pt>
                <c:pt idx="40">
                  <c:v>11.550997846101062</c:v>
                </c:pt>
                <c:pt idx="41">
                  <c:v>6.9314216631692158</c:v>
                </c:pt>
                <c:pt idx="42">
                  <c:v>10.803481247376702</c:v>
                </c:pt>
                <c:pt idx="43">
                  <c:v>9.4620525375504521</c:v>
                </c:pt>
                <c:pt idx="44">
                  <c:v>16.244325216673545</c:v>
                </c:pt>
                <c:pt idx="45">
                  <c:v>7.8652592392104355</c:v>
                </c:pt>
                <c:pt idx="46">
                  <c:v>14.809969385247806</c:v>
                </c:pt>
                <c:pt idx="47">
                  <c:v>8.9843172066873791</c:v>
                </c:pt>
                <c:pt idx="48">
                  <c:v>10.13451619969333</c:v>
                </c:pt>
                <c:pt idx="49">
                  <c:v>12.008648648648649</c:v>
                </c:pt>
              </c:numCache>
            </c:numRef>
          </c:yVal>
          <c:smooth val="0"/>
          <c:extLst>
            <c:ext xmlns:c16="http://schemas.microsoft.com/office/drawing/2014/chart" uri="{C3380CC4-5D6E-409C-BE32-E72D297353CC}">
              <c16:uniqueId val="{00000000-8F74-491E-AC24-92906182E4E9}"/>
            </c:ext>
          </c:extLst>
        </c:ser>
        <c:dLbls>
          <c:showLegendKey val="0"/>
          <c:showVal val="0"/>
          <c:showCatName val="0"/>
          <c:showSerName val="0"/>
          <c:showPercent val="0"/>
          <c:showBubbleSize val="0"/>
        </c:dLbls>
        <c:axId val="633747824"/>
        <c:axId val="633748544"/>
      </c:scatterChart>
      <c:valAx>
        <c:axId val="633747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X4</a:t>
                </a:r>
                <a:r>
                  <a:rPr lang="pl-PL" baseline="0"/>
                  <a:t> - Średnie dochody na osobe[w tys. dolarów] </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3748544"/>
        <c:crosses val="autoZero"/>
        <c:crossBetween val="midCat"/>
      </c:valAx>
      <c:valAx>
        <c:axId val="63374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kern="1200" baseline="0">
                    <a:solidFill>
                      <a:sysClr val="windowText" lastClr="000000">
                        <a:lumMod val="65000"/>
                        <a:lumOff val="35000"/>
                      </a:sysClr>
                    </a:solidFill>
                    <a:effectLst/>
                  </a:rPr>
                  <a:t>Y - Udział aresztowań za DUI w ogólnej liczbie aresztowań</a:t>
                </a:r>
                <a:r>
                  <a:rPr lang="pl-PL"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3747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 Opis danych'!$G$21</c:f>
              <c:strCache>
                <c:ptCount val="1"/>
                <c:pt idx="0">
                  <c:v>Liczba funkcjonariuszy na 1000 mieszkańców</c:v>
                </c:pt>
              </c:strCache>
            </c:strRef>
          </c:tx>
          <c:spPr>
            <a:ln w="25400" cap="rnd">
              <a:noFill/>
              <a:round/>
            </a:ln>
            <a:effectLst/>
          </c:spPr>
          <c:marker>
            <c:symbol val="circle"/>
            <c:size val="5"/>
            <c:spPr>
              <a:solidFill>
                <a:schemeClr val="accent1"/>
              </a:solidFill>
              <a:ln w="9525">
                <a:solidFill>
                  <a:schemeClr val="accent1"/>
                </a:solidFill>
              </a:ln>
              <a:effectLst/>
            </c:spPr>
          </c:marker>
          <c:xVal>
            <c:numRef>
              <c:f>'1. Opis danych'!$G$22:$G$71</c:f>
              <c:numCache>
                <c:formatCode>0.00</c:formatCode>
                <c:ptCount val="50"/>
                <c:pt idx="0">
                  <c:v>3.6543499056797764</c:v>
                </c:pt>
                <c:pt idx="1">
                  <c:v>2.7381222663227374</c:v>
                </c:pt>
                <c:pt idx="2">
                  <c:v>3.0352759539607144</c:v>
                </c:pt>
                <c:pt idx="3">
                  <c:v>3.4456110201476844</c:v>
                </c:pt>
                <c:pt idx="4">
                  <c:v>3.0673582794669327</c:v>
                </c:pt>
                <c:pt idx="5">
                  <c:v>3.2461970009223928</c:v>
                </c:pt>
                <c:pt idx="6">
                  <c:v>2.5760428855053941</c:v>
                </c:pt>
                <c:pt idx="7">
                  <c:v>3.8609295213156751</c:v>
                </c:pt>
                <c:pt idx="8">
                  <c:v>3.4144358669309125</c:v>
                </c:pt>
                <c:pt idx="9">
                  <c:v>3.2204430674573157</c:v>
                </c:pt>
                <c:pt idx="10">
                  <c:v>2.6282759277501304</c:v>
                </c:pt>
                <c:pt idx="11">
                  <c:v>3.1961018395511993</c:v>
                </c:pt>
                <c:pt idx="12">
                  <c:v>2.8934985656439349</c:v>
                </c:pt>
                <c:pt idx="13">
                  <c:v>1.7202192228428532</c:v>
                </c:pt>
                <c:pt idx="14">
                  <c:v>2.6286833097259703</c:v>
                </c:pt>
                <c:pt idx="15">
                  <c:v>2.7822726640938567</c:v>
                </c:pt>
                <c:pt idx="16">
                  <c:v>2.1658379215281878</c:v>
                </c:pt>
                <c:pt idx="17">
                  <c:v>1.7768428340105027</c:v>
                </c:pt>
                <c:pt idx="18">
                  <c:v>2.1753283545940758</c:v>
                </c:pt>
                <c:pt idx="19">
                  <c:v>3.3214428080706733</c:v>
                </c:pt>
                <c:pt idx="20">
                  <c:v>2.9768303060212307</c:v>
                </c:pt>
                <c:pt idx="21">
                  <c:v>2.5068842744559174</c:v>
                </c:pt>
                <c:pt idx="22">
                  <c:v>2.7451053869467321</c:v>
                </c:pt>
                <c:pt idx="23">
                  <c:v>2.5718066621589828</c:v>
                </c:pt>
                <c:pt idx="24">
                  <c:v>2.6619315983554057</c:v>
                </c:pt>
                <c:pt idx="25">
                  <c:v>3.1566468655172191</c:v>
                </c:pt>
                <c:pt idx="26">
                  <c:v>2.7106369274218189</c:v>
                </c:pt>
                <c:pt idx="27">
                  <c:v>3.3365633620424573</c:v>
                </c:pt>
                <c:pt idx="28">
                  <c:v>2.7212676803718141</c:v>
                </c:pt>
                <c:pt idx="29">
                  <c:v>5.5825184514359965</c:v>
                </c:pt>
                <c:pt idx="30">
                  <c:v>0.67795998611796215</c:v>
                </c:pt>
                <c:pt idx="31">
                  <c:v>4.0860482636815982</c:v>
                </c:pt>
                <c:pt idx="32">
                  <c:v>3.2650295170478745</c:v>
                </c:pt>
                <c:pt idx="33">
                  <c:v>3.3398274422488172</c:v>
                </c:pt>
                <c:pt idx="34">
                  <c:v>1.6187162181288519</c:v>
                </c:pt>
                <c:pt idx="35">
                  <c:v>3.2795055646087721</c:v>
                </c:pt>
                <c:pt idx="36">
                  <c:v>2.5785646469521328</c:v>
                </c:pt>
                <c:pt idx="37">
                  <c:v>2.3664553641819213</c:v>
                </c:pt>
                <c:pt idx="38">
                  <c:v>2.9532931299515197</c:v>
                </c:pt>
                <c:pt idx="39">
                  <c:v>3.1527163456010303</c:v>
                </c:pt>
                <c:pt idx="40">
                  <c:v>3.4523818858608051</c:v>
                </c:pt>
                <c:pt idx="41">
                  <c:v>4.0616631677197388</c:v>
                </c:pt>
                <c:pt idx="42">
                  <c:v>3.3331903987904403</c:v>
                </c:pt>
                <c:pt idx="43">
                  <c:v>2.3690112770352374</c:v>
                </c:pt>
                <c:pt idx="44">
                  <c:v>2.6325626015686288</c:v>
                </c:pt>
                <c:pt idx="45">
                  <c:v>2.8633746123507851</c:v>
                </c:pt>
                <c:pt idx="46">
                  <c:v>2.0727585430614384</c:v>
                </c:pt>
                <c:pt idx="47">
                  <c:v>2.5661325413060494</c:v>
                </c:pt>
                <c:pt idx="48">
                  <c:v>3.0204083732022551</c:v>
                </c:pt>
                <c:pt idx="49">
                  <c:v>4.6949485513318949</c:v>
                </c:pt>
              </c:numCache>
            </c:numRef>
          </c:xVal>
          <c:yVal>
            <c:numRef>
              <c:f>'1. Opis danych'!$B$22:$B$71</c:f>
              <c:numCache>
                <c:formatCode>0.00</c:formatCode>
                <c:ptCount val="50"/>
                <c:pt idx="0">
                  <c:v>3.6363636363636362</c:v>
                </c:pt>
                <c:pt idx="1">
                  <c:v>11.092866265280058</c:v>
                </c:pt>
                <c:pt idx="2">
                  <c:v>7.4899481338654468</c:v>
                </c:pt>
                <c:pt idx="3">
                  <c:v>4.8816582545205076</c:v>
                </c:pt>
                <c:pt idx="4">
                  <c:v>11.044038411651137</c:v>
                </c:pt>
                <c:pt idx="5">
                  <c:v>9.5032103249237956</c:v>
                </c:pt>
                <c:pt idx="6">
                  <c:v>7.1490833621584233</c:v>
                </c:pt>
                <c:pt idx="7">
                  <c:v>1.117065438901049</c:v>
                </c:pt>
                <c:pt idx="8">
                  <c:v>5.4300922336685424</c:v>
                </c:pt>
                <c:pt idx="9">
                  <c:v>11.018079811162616</c:v>
                </c:pt>
                <c:pt idx="10">
                  <c:v>9.4565984474241365</c:v>
                </c:pt>
                <c:pt idx="11">
                  <c:v>13.814922225151596</c:v>
                </c:pt>
                <c:pt idx="12">
                  <c:v>3.8214462197331578</c:v>
                </c:pt>
                <c:pt idx="13">
                  <c:v>11.188995335306215</c:v>
                </c:pt>
                <c:pt idx="14">
                  <c:v>10.906933298868536</c:v>
                </c:pt>
                <c:pt idx="15">
                  <c:v>12.746011176804082</c:v>
                </c:pt>
                <c:pt idx="16">
                  <c:v>8.4918715665581015</c:v>
                </c:pt>
                <c:pt idx="17">
                  <c:v>3.0376991589510496</c:v>
                </c:pt>
                <c:pt idx="18">
                  <c:v>12.152429305153788</c:v>
                </c:pt>
                <c:pt idx="19">
                  <c:v>18.131070670983586</c:v>
                </c:pt>
                <c:pt idx="20">
                  <c:v>8.3329142569776202</c:v>
                </c:pt>
                <c:pt idx="21">
                  <c:v>12.415963467892457</c:v>
                </c:pt>
                <c:pt idx="22">
                  <c:v>13.913621693507841</c:v>
                </c:pt>
                <c:pt idx="23">
                  <c:v>12.926167209554832</c:v>
                </c:pt>
                <c:pt idx="24">
                  <c:v>9.3506247505395113</c:v>
                </c:pt>
                <c:pt idx="25">
                  <c:v>11.885294819766054</c:v>
                </c:pt>
                <c:pt idx="26">
                  <c:v>7.9248933425935117</c:v>
                </c:pt>
                <c:pt idx="27">
                  <c:v>8.2084634803816705</c:v>
                </c:pt>
                <c:pt idx="28">
                  <c:v>10.446105491138638</c:v>
                </c:pt>
                <c:pt idx="29">
                  <c:v>8.1466118119071087</c:v>
                </c:pt>
                <c:pt idx="30">
                  <c:v>7.9459496630449742</c:v>
                </c:pt>
                <c:pt idx="31">
                  <c:v>10.796975205776903</c:v>
                </c:pt>
                <c:pt idx="32">
                  <c:v>5.7570622575716017</c:v>
                </c:pt>
                <c:pt idx="33">
                  <c:v>12.452705128559199</c:v>
                </c:pt>
                <c:pt idx="34">
                  <c:v>6.2999124201239098</c:v>
                </c:pt>
                <c:pt idx="35">
                  <c:v>9.6798866218252986</c:v>
                </c:pt>
                <c:pt idx="36">
                  <c:v>9.5724060398131456</c:v>
                </c:pt>
                <c:pt idx="37">
                  <c:v>8.625</c:v>
                </c:pt>
                <c:pt idx="38">
                  <c:v>9.6372653894777791</c:v>
                </c:pt>
                <c:pt idx="39">
                  <c:v>8.2556976271610338</c:v>
                </c:pt>
                <c:pt idx="40">
                  <c:v>11.550997846101062</c:v>
                </c:pt>
                <c:pt idx="41">
                  <c:v>6.9314216631692158</c:v>
                </c:pt>
                <c:pt idx="42">
                  <c:v>10.803481247376702</c:v>
                </c:pt>
                <c:pt idx="43">
                  <c:v>9.4620525375504521</c:v>
                </c:pt>
                <c:pt idx="44">
                  <c:v>16.244325216673545</c:v>
                </c:pt>
                <c:pt idx="45">
                  <c:v>7.8652592392104355</c:v>
                </c:pt>
                <c:pt idx="46">
                  <c:v>14.809969385247806</c:v>
                </c:pt>
                <c:pt idx="47">
                  <c:v>8.9843172066873791</c:v>
                </c:pt>
                <c:pt idx="48">
                  <c:v>10.13451619969333</c:v>
                </c:pt>
                <c:pt idx="49">
                  <c:v>12.008648648648649</c:v>
                </c:pt>
              </c:numCache>
            </c:numRef>
          </c:yVal>
          <c:smooth val="0"/>
          <c:extLst>
            <c:ext xmlns:c16="http://schemas.microsoft.com/office/drawing/2014/chart" uri="{C3380CC4-5D6E-409C-BE32-E72D297353CC}">
              <c16:uniqueId val="{00000000-FBF8-4EF7-B350-A1B1DB20B332}"/>
            </c:ext>
          </c:extLst>
        </c:ser>
        <c:dLbls>
          <c:showLegendKey val="0"/>
          <c:showVal val="0"/>
          <c:showCatName val="0"/>
          <c:showSerName val="0"/>
          <c:showPercent val="0"/>
          <c:showBubbleSize val="0"/>
        </c:dLbls>
        <c:axId val="372433680"/>
        <c:axId val="372432240"/>
      </c:scatterChart>
      <c:valAx>
        <c:axId val="37243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X5 - Liczba funkcjonariuszy na 1000 mieszkańców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2432240"/>
        <c:crosses val="autoZero"/>
        <c:crossBetween val="midCat"/>
      </c:valAx>
      <c:valAx>
        <c:axId val="37243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kern="1200" baseline="0">
                    <a:solidFill>
                      <a:sysClr val="windowText" lastClr="000000">
                        <a:lumMod val="65000"/>
                        <a:lumOff val="35000"/>
                      </a:sysClr>
                    </a:solidFill>
                    <a:effectLst/>
                  </a:rPr>
                  <a:t>Y - Udział aresztowań za DUI w ogólnej liczbie aresztowań</a:t>
                </a:r>
                <a:r>
                  <a:rPr lang="pl-PL"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243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 Opis danych'!$H$21</c:f>
              <c:strCache>
                <c:ptCount val="1"/>
                <c:pt idx="0">
                  <c:v>Długość dróg[mile]</c:v>
                </c:pt>
              </c:strCache>
            </c:strRef>
          </c:tx>
          <c:spPr>
            <a:ln w="25400" cap="rnd">
              <a:noFill/>
              <a:round/>
            </a:ln>
            <a:effectLst/>
          </c:spPr>
          <c:marker>
            <c:symbol val="circle"/>
            <c:size val="5"/>
            <c:spPr>
              <a:solidFill>
                <a:schemeClr val="accent1"/>
              </a:solidFill>
              <a:ln w="9525">
                <a:solidFill>
                  <a:schemeClr val="accent1"/>
                </a:solidFill>
              </a:ln>
              <a:effectLst/>
            </c:spPr>
          </c:marker>
          <c:xVal>
            <c:numRef>
              <c:f>'1. Opis danych'!$H$22:$H$71</c:f>
              <c:numCache>
                <c:formatCode>0.00</c:formatCode>
                <c:ptCount val="50"/>
                <c:pt idx="0">
                  <c:v>11308.9328</c:v>
                </c:pt>
                <c:pt idx="1">
                  <c:v>3617.8534100000002</c:v>
                </c:pt>
                <c:pt idx="2">
                  <c:v>16473.96398</c:v>
                </c:pt>
                <c:pt idx="3">
                  <c:v>6783.2146499999999</c:v>
                </c:pt>
                <c:pt idx="4">
                  <c:v>19735.98632</c:v>
                </c:pt>
                <c:pt idx="5">
                  <c:v>16234.43346</c:v>
                </c:pt>
                <c:pt idx="6">
                  <c:v>6342.5610800000004</c:v>
                </c:pt>
                <c:pt idx="7">
                  <c:v>1583.2359300000001</c:v>
                </c:pt>
                <c:pt idx="8">
                  <c:v>27348.504120000001</c:v>
                </c:pt>
                <c:pt idx="9">
                  <c:v>31339.327509999999</c:v>
                </c:pt>
                <c:pt idx="10">
                  <c:v>1545.51</c:v>
                </c:pt>
                <c:pt idx="11">
                  <c:v>4512.1484700000001</c:v>
                </c:pt>
                <c:pt idx="12">
                  <c:v>31372.710940000001</c:v>
                </c:pt>
                <c:pt idx="13">
                  <c:v>12557.304260000001</c:v>
                </c:pt>
                <c:pt idx="14">
                  <c:v>5109.8635800000002</c:v>
                </c:pt>
                <c:pt idx="15">
                  <c:v>13374.12077</c:v>
                </c:pt>
                <c:pt idx="16">
                  <c:v>13230.65638</c:v>
                </c:pt>
                <c:pt idx="17">
                  <c:v>14707.97459</c:v>
                </c:pt>
                <c:pt idx="18">
                  <c:v>6296.6090000000004</c:v>
                </c:pt>
                <c:pt idx="19">
                  <c:v>8174.2941600000004</c:v>
                </c:pt>
                <c:pt idx="20">
                  <c:v>5327.6976800000002</c:v>
                </c:pt>
                <c:pt idx="21">
                  <c:v>28394.951969999998</c:v>
                </c:pt>
                <c:pt idx="22">
                  <c:v>33144.326249999998</c:v>
                </c:pt>
                <c:pt idx="23">
                  <c:v>21783.27666</c:v>
                </c:pt>
                <c:pt idx="24">
                  <c:v>30786.131170000001</c:v>
                </c:pt>
                <c:pt idx="25">
                  <c:v>12735.724899999999</c:v>
                </c:pt>
                <c:pt idx="26">
                  <c:v>10050.446099999999</c:v>
                </c:pt>
                <c:pt idx="27">
                  <c:v>7522.3714799999998</c:v>
                </c:pt>
                <c:pt idx="28">
                  <c:v>3552.1312600000001</c:v>
                </c:pt>
                <c:pt idx="29">
                  <c:v>3867.6071999999999</c:v>
                </c:pt>
                <c:pt idx="30">
                  <c:v>12021.28996</c:v>
                </c:pt>
                <c:pt idx="31">
                  <c:v>26998.39229</c:v>
                </c:pt>
                <c:pt idx="32">
                  <c:v>23405.089909999999</c:v>
                </c:pt>
                <c:pt idx="33">
                  <c:v>14106.022300000001</c:v>
                </c:pt>
                <c:pt idx="34">
                  <c:v>29764.198789999999</c:v>
                </c:pt>
                <c:pt idx="35">
                  <c:v>14267.069380000001</c:v>
                </c:pt>
                <c:pt idx="36">
                  <c:v>8717.0671000000002</c:v>
                </c:pt>
                <c:pt idx="37">
                  <c:v>26505.765810000001</c:v>
                </c:pt>
                <c:pt idx="38">
                  <c:v>1182.4576400000001</c:v>
                </c:pt>
                <c:pt idx="39">
                  <c:v>21169.402719999998</c:v>
                </c:pt>
                <c:pt idx="40">
                  <c:v>14660.68139</c:v>
                </c:pt>
                <c:pt idx="41">
                  <c:v>5128.27574</c:v>
                </c:pt>
                <c:pt idx="42">
                  <c:v>89229.397500000006</c:v>
                </c:pt>
                <c:pt idx="43">
                  <c:v>8293.3779400000003</c:v>
                </c:pt>
                <c:pt idx="44">
                  <c:v>1529.1359199999999</c:v>
                </c:pt>
                <c:pt idx="45">
                  <c:v>19199.319960000001</c:v>
                </c:pt>
                <c:pt idx="46">
                  <c:v>19271.89861</c:v>
                </c:pt>
                <c:pt idx="47">
                  <c:v>3021.0678899999998</c:v>
                </c:pt>
                <c:pt idx="48">
                  <c:v>28284.943070000001</c:v>
                </c:pt>
                <c:pt idx="49">
                  <c:v>6916.1400700000004</c:v>
                </c:pt>
              </c:numCache>
            </c:numRef>
          </c:xVal>
          <c:yVal>
            <c:numRef>
              <c:f>'1. Opis danych'!$B$22:$B$71</c:f>
              <c:numCache>
                <c:formatCode>0.00</c:formatCode>
                <c:ptCount val="50"/>
                <c:pt idx="0">
                  <c:v>3.6363636363636362</c:v>
                </c:pt>
                <c:pt idx="1">
                  <c:v>11.092866265280058</c:v>
                </c:pt>
                <c:pt idx="2">
                  <c:v>7.4899481338654468</c:v>
                </c:pt>
                <c:pt idx="3">
                  <c:v>4.8816582545205076</c:v>
                </c:pt>
                <c:pt idx="4">
                  <c:v>11.044038411651137</c:v>
                </c:pt>
                <c:pt idx="5">
                  <c:v>9.5032103249237956</c:v>
                </c:pt>
                <c:pt idx="6">
                  <c:v>7.1490833621584233</c:v>
                </c:pt>
                <c:pt idx="7">
                  <c:v>1.117065438901049</c:v>
                </c:pt>
                <c:pt idx="8">
                  <c:v>5.4300922336685424</c:v>
                </c:pt>
                <c:pt idx="9">
                  <c:v>11.018079811162616</c:v>
                </c:pt>
                <c:pt idx="10">
                  <c:v>9.4565984474241365</c:v>
                </c:pt>
                <c:pt idx="11">
                  <c:v>13.814922225151596</c:v>
                </c:pt>
                <c:pt idx="12">
                  <c:v>3.8214462197331578</c:v>
                </c:pt>
                <c:pt idx="13">
                  <c:v>11.188995335306215</c:v>
                </c:pt>
                <c:pt idx="14">
                  <c:v>10.906933298868536</c:v>
                </c:pt>
                <c:pt idx="15">
                  <c:v>12.746011176804082</c:v>
                </c:pt>
                <c:pt idx="16">
                  <c:v>8.4918715665581015</c:v>
                </c:pt>
                <c:pt idx="17">
                  <c:v>3.0376991589510496</c:v>
                </c:pt>
                <c:pt idx="18">
                  <c:v>12.152429305153788</c:v>
                </c:pt>
                <c:pt idx="19">
                  <c:v>18.131070670983586</c:v>
                </c:pt>
                <c:pt idx="20">
                  <c:v>8.3329142569776202</c:v>
                </c:pt>
                <c:pt idx="21">
                  <c:v>12.415963467892457</c:v>
                </c:pt>
                <c:pt idx="22">
                  <c:v>13.913621693507841</c:v>
                </c:pt>
                <c:pt idx="23">
                  <c:v>12.926167209554832</c:v>
                </c:pt>
                <c:pt idx="24">
                  <c:v>9.3506247505395113</c:v>
                </c:pt>
                <c:pt idx="25">
                  <c:v>11.885294819766054</c:v>
                </c:pt>
                <c:pt idx="26">
                  <c:v>7.9248933425935117</c:v>
                </c:pt>
                <c:pt idx="27">
                  <c:v>8.2084634803816705</c:v>
                </c:pt>
                <c:pt idx="28">
                  <c:v>10.446105491138638</c:v>
                </c:pt>
                <c:pt idx="29">
                  <c:v>8.1466118119071087</c:v>
                </c:pt>
                <c:pt idx="30">
                  <c:v>7.9459496630449742</c:v>
                </c:pt>
                <c:pt idx="31">
                  <c:v>10.796975205776903</c:v>
                </c:pt>
                <c:pt idx="32">
                  <c:v>5.7570622575716017</c:v>
                </c:pt>
                <c:pt idx="33">
                  <c:v>12.452705128559199</c:v>
                </c:pt>
                <c:pt idx="34">
                  <c:v>6.2999124201239098</c:v>
                </c:pt>
                <c:pt idx="35">
                  <c:v>9.6798866218252986</c:v>
                </c:pt>
                <c:pt idx="36">
                  <c:v>9.5724060398131456</c:v>
                </c:pt>
                <c:pt idx="37">
                  <c:v>8.625</c:v>
                </c:pt>
                <c:pt idx="38">
                  <c:v>9.6372653894777791</c:v>
                </c:pt>
                <c:pt idx="39">
                  <c:v>8.2556976271610338</c:v>
                </c:pt>
                <c:pt idx="40">
                  <c:v>11.550997846101062</c:v>
                </c:pt>
                <c:pt idx="41">
                  <c:v>6.9314216631692158</c:v>
                </c:pt>
                <c:pt idx="42">
                  <c:v>10.803481247376702</c:v>
                </c:pt>
                <c:pt idx="43">
                  <c:v>9.4620525375504521</c:v>
                </c:pt>
                <c:pt idx="44">
                  <c:v>16.244325216673545</c:v>
                </c:pt>
                <c:pt idx="45">
                  <c:v>7.8652592392104355</c:v>
                </c:pt>
                <c:pt idx="46">
                  <c:v>14.809969385247806</c:v>
                </c:pt>
                <c:pt idx="47">
                  <c:v>8.9843172066873791</c:v>
                </c:pt>
                <c:pt idx="48">
                  <c:v>10.13451619969333</c:v>
                </c:pt>
                <c:pt idx="49">
                  <c:v>12.008648648648649</c:v>
                </c:pt>
              </c:numCache>
            </c:numRef>
          </c:yVal>
          <c:smooth val="0"/>
          <c:extLst>
            <c:ext xmlns:c16="http://schemas.microsoft.com/office/drawing/2014/chart" uri="{C3380CC4-5D6E-409C-BE32-E72D297353CC}">
              <c16:uniqueId val="{00000000-3956-435C-8A68-0A40D2523926}"/>
            </c:ext>
          </c:extLst>
        </c:ser>
        <c:dLbls>
          <c:showLegendKey val="0"/>
          <c:showVal val="0"/>
          <c:showCatName val="0"/>
          <c:showSerName val="0"/>
          <c:showPercent val="0"/>
          <c:showBubbleSize val="0"/>
        </c:dLbls>
        <c:axId val="361560224"/>
        <c:axId val="361558784"/>
      </c:scatterChart>
      <c:valAx>
        <c:axId val="361560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X6 - Długość dróg[mile]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61558784"/>
        <c:crosses val="autoZero"/>
        <c:crossBetween val="midCat"/>
      </c:valAx>
      <c:valAx>
        <c:axId val="36155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kern="1200" baseline="0">
                    <a:solidFill>
                      <a:sysClr val="windowText" lastClr="000000">
                        <a:lumMod val="65000"/>
                        <a:lumOff val="35000"/>
                      </a:sysClr>
                    </a:solidFill>
                    <a:effectLst/>
                  </a:rPr>
                  <a:t>Y - Udział aresztowań za DUI w ogólnej liczbie aresztowań</a:t>
                </a:r>
                <a:r>
                  <a:rPr lang="pl-PL"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61560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wykres reszt ei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'3a. Obserwacje nietypowe'!$C$8:$C$57</c:f>
              <c:numCache>
                <c:formatCode>General</c:formatCode>
                <c:ptCount val="50"/>
                <c:pt idx="0">
                  <c:v>-5.1750860000000003</c:v>
                </c:pt>
                <c:pt idx="1">
                  <c:v>2.0362580000000001</c:v>
                </c:pt>
                <c:pt idx="2">
                  <c:v>-1.023957</c:v>
                </c:pt>
                <c:pt idx="3">
                  <c:v>-4.410819</c:v>
                </c:pt>
                <c:pt idx="4">
                  <c:v>2.9584290000000002</c:v>
                </c:pt>
                <c:pt idx="5">
                  <c:v>0.15707299999999999</c:v>
                </c:pt>
                <c:pt idx="6">
                  <c:v>-1.3875789999999999</c:v>
                </c:pt>
                <c:pt idx="7">
                  <c:v>-7.9974210000000001</c:v>
                </c:pt>
                <c:pt idx="8">
                  <c:v>-1.823698</c:v>
                </c:pt>
                <c:pt idx="9">
                  <c:v>2.5586419999999999</c:v>
                </c:pt>
                <c:pt idx="10">
                  <c:v>0.77009399999999995</c:v>
                </c:pt>
                <c:pt idx="11">
                  <c:v>3.1626099999999999</c:v>
                </c:pt>
                <c:pt idx="12">
                  <c:v>-6.1526909999999999</c:v>
                </c:pt>
                <c:pt idx="13">
                  <c:v>1.9735830000000001</c:v>
                </c:pt>
                <c:pt idx="14">
                  <c:v>-0.24612100000000001</c:v>
                </c:pt>
                <c:pt idx="15">
                  <c:v>2.27162</c:v>
                </c:pt>
                <c:pt idx="16">
                  <c:v>-0.71716599999999997</c:v>
                </c:pt>
                <c:pt idx="17">
                  <c:v>-4.5865429999999998</c:v>
                </c:pt>
                <c:pt idx="18">
                  <c:v>-1.1749890000000001</c:v>
                </c:pt>
                <c:pt idx="19">
                  <c:v>8.6208650000000002</c:v>
                </c:pt>
                <c:pt idx="20">
                  <c:v>-1.152711</c:v>
                </c:pt>
                <c:pt idx="21">
                  <c:v>2.9478780000000002</c:v>
                </c:pt>
                <c:pt idx="22">
                  <c:v>3.0808170000000001</c:v>
                </c:pt>
                <c:pt idx="23">
                  <c:v>4.5235519999999996</c:v>
                </c:pt>
                <c:pt idx="24">
                  <c:v>-0.63048800000000005</c:v>
                </c:pt>
                <c:pt idx="25">
                  <c:v>0.97667400000000004</c:v>
                </c:pt>
                <c:pt idx="26">
                  <c:v>-2.8789850000000001</c:v>
                </c:pt>
                <c:pt idx="27">
                  <c:v>0.99831099999999995</c:v>
                </c:pt>
                <c:pt idx="28">
                  <c:v>-2.3383699999999998</c:v>
                </c:pt>
                <c:pt idx="29">
                  <c:v>-1.2514940000000001</c:v>
                </c:pt>
                <c:pt idx="30">
                  <c:v>1.0393079999999999</c:v>
                </c:pt>
                <c:pt idx="31">
                  <c:v>2.6156579999999998</c:v>
                </c:pt>
                <c:pt idx="32">
                  <c:v>-2.9842170000000001</c:v>
                </c:pt>
                <c:pt idx="33">
                  <c:v>1.9257120000000001</c:v>
                </c:pt>
                <c:pt idx="34">
                  <c:v>-2.2394080000000001</c:v>
                </c:pt>
                <c:pt idx="35">
                  <c:v>1.6207050000000001</c:v>
                </c:pt>
                <c:pt idx="36">
                  <c:v>-0.20080700000000001</c:v>
                </c:pt>
                <c:pt idx="37">
                  <c:v>-0.86464700000000005</c:v>
                </c:pt>
                <c:pt idx="38">
                  <c:v>0.189556</c:v>
                </c:pt>
                <c:pt idx="39">
                  <c:v>-0.58552499999999996</c:v>
                </c:pt>
                <c:pt idx="40">
                  <c:v>1.177308</c:v>
                </c:pt>
                <c:pt idx="41">
                  <c:v>-2.079663</c:v>
                </c:pt>
                <c:pt idx="42">
                  <c:v>3.374126</c:v>
                </c:pt>
                <c:pt idx="43">
                  <c:v>-0.588306</c:v>
                </c:pt>
                <c:pt idx="44">
                  <c:v>2.9489830000000001</c:v>
                </c:pt>
                <c:pt idx="45">
                  <c:v>-2.9792730000000001</c:v>
                </c:pt>
                <c:pt idx="46">
                  <c:v>4.7328349999999997</c:v>
                </c:pt>
                <c:pt idx="47">
                  <c:v>-1.1134900000000001</c:v>
                </c:pt>
                <c:pt idx="48">
                  <c:v>-1.216925</c:v>
                </c:pt>
                <c:pt idx="49">
                  <c:v>1.1397809999999999</c:v>
                </c:pt>
              </c:numCache>
            </c:numRef>
          </c:yVal>
          <c:smooth val="0"/>
          <c:extLst>
            <c:ext xmlns:c16="http://schemas.microsoft.com/office/drawing/2014/chart" uri="{C3380CC4-5D6E-409C-BE32-E72D297353CC}">
              <c16:uniqueId val="{00000000-3037-4937-9A4F-4FB2C1DB8D14}"/>
            </c:ext>
          </c:extLst>
        </c:ser>
        <c:dLbls>
          <c:showLegendKey val="0"/>
          <c:showVal val="0"/>
          <c:showCatName val="0"/>
          <c:showSerName val="0"/>
          <c:showPercent val="0"/>
          <c:showBubbleSize val="0"/>
        </c:dLbls>
        <c:axId val="871774056"/>
        <c:axId val="871770456"/>
      </c:scatterChart>
      <c:valAx>
        <c:axId val="8717740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71770456"/>
        <c:crosses val="autoZero"/>
        <c:crossBetween val="midCat"/>
      </c:valAx>
      <c:valAx>
        <c:axId val="87177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71774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Y - Udział aresztowań za DUI w ogólnej liczbie aresztowań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'1. Opis danych'!$B$22:$B$71</c:f>
              <c:numCache>
                <c:formatCode>0.00</c:formatCode>
                <c:ptCount val="50"/>
                <c:pt idx="0">
                  <c:v>3.6363636363636362</c:v>
                </c:pt>
                <c:pt idx="1">
                  <c:v>11.092866265280058</c:v>
                </c:pt>
                <c:pt idx="2">
                  <c:v>7.4899481338654468</c:v>
                </c:pt>
                <c:pt idx="3">
                  <c:v>4.8816582545205076</c:v>
                </c:pt>
                <c:pt idx="4">
                  <c:v>11.044038411651137</c:v>
                </c:pt>
                <c:pt idx="5">
                  <c:v>9.5032103249237956</c:v>
                </c:pt>
                <c:pt idx="6">
                  <c:v>7.1490833621584233</c:v>
                </c:pt>
                <c:pt idx="7">
                  <c:v>1.117065438901049</c:v>
                </c:pt>
                <c:pt idx="8">
                  <c:v>5.4300922336685424</c:v>
                </c:pt>
                <c:pt idx="9">
                  <c:v>11.018079811162616</c:v>
                </c:pt>
                <c:pt idx="10">
                  <c:v>9.4565984474241365</c:v>
                </c:pt>
                <c:pt idx="11">
                  <c:v>13.814922225151596</c:v>
                </c:pt>
                <c:pt idx="12">
                  <c:v>3.8214462197331578</c:v>
                </c:pt>
                <c:pt idx="13">
                  <c:v>11.188995335306215</c:v>
                </c:pt>
                <c:pt idx="14">
                  <c:v>10.906933298868536</c:v>
                </c:pt>
                <c:pt idx="15">
                  <c:v>12.746011176804082</c:v>
                </c:pt>
                <c:pt idx="16">
                  <c:v>8.4918715665581015</c:v>
                </c:pt>
                <c:pt idx="17">
                  <c:v>3.0376991589510496</c:v>
                </c:pt>
                <c:pt idx="18">
                  <c:v>12.152429305153788</c:v>
                </c:pt>
                <c:pt idx="19">
                  <c:v>18.131070670983586</c:v>
                </c:pt>
                <c:pt idx="20">
                  <c:v>8.3329142569776202</c:v>
                </c:pt>
                <c:pt idx="21">
                  <c:v>12.415963467892457</c:v>
                </c:pt>
                <c:pt idx="22">
                  <c:v>13.913621693507841</c:v>
                </c:pt>
                <c:pt idx="23">
                  <c:v>12.926167209554832</c:v>
                </c:pt>
                <c:pt idx="24">
                  <c:v>9.3506247505395113</c:v>
                </c:pt>
                <c:pt idx="25">
                  <c:v>11.885294819766054</c:v>
                </c:pt>
                <c:pt idx="26">
                  <c:v>7.9248933425935117</c:v>
                </c:pt>
                <c:pt idx="27">
                  <c:v>8.2084634803816705</c:v>
                </c:pt>
                <c:pt idx="28">
                  <c:v>10.446105491138638</c:v>
                </c:pt>
                <c:pt idx="29">
                  <c:v>8.1466118119071087</c:v>
                </c:pt>
                <c:pt idx="30">
                  <c:v>7.9459496630449742</c:v>
                </c:pt>
                <c:pt idx="31">
                  <c:v>10.796975205776903</c:v>
                </c:pt>
                <c:pt idx="32">
                  <c:v>5.7570622575716017</c:v>
                </c:pt>
                <c:pt idx="33">
                  <c:v>12.452705128559199</c:v>
                </c:pt>
                <c:pt idx="34">
                  <c:v>6.2999124201239098</c:v>
                </c:pt>
                <c:pt idx="35">
                  <c:v>9.6798866218252986</c:v>
                </c:pt>
                <c:pt idx="36">
                  <c:v>9.5724060398131456</c:v>
                </c:pt>
                <c:pt idx="37">
                  <c:v>8.625</c:v>
                </c:pt>
                <c:pt idx="38">
                  <c:v>9.6372653894777791</c:v>
                </c:pt>
                <c:pt idx="39">
                  <c:v>8.2556976271610338</c:v>
                </c:pt>
                <c:pt idx="40">
                  <c:v>11.550997846101062</c:v>
                </c:pt>
                <c:pt idx="41">
                  <c:v>6.9314216631692158</c:v>
                </c:pt>
                <c:pt idx="42">
                  <c:v>10.803481247376702</c:v>
                </c:pt>
                <c:pt idx="43">
                  <c:v>9.4620525375504521</c:v>
                </c:pt>
                <c:pt idx="44">
                  <c:v>16.244325216673545</c:v>
                </c:pt>
                <c:pt idx="45">
                  <c:v>7.8652592392104355</c:v>
                </c:pt>
                <c:pt idx="46">
                  <c:v>14.809969385247806</c:v>
                </c:pt>
                <c:pt idx="47">
                  <c:v>8.9843172066873791</c:v>
                </c:pt>
                <c:pt idx="48">
                  <c:v>10.13451619969333</c:v>
                </c:pt>
                <c:pt idx="49">
                  <c:v>12.008648648648649</c:v>
                </c:pt>
              </c:numCache>
            </c:numRef>
          </c:yVal>
          <c:smooth val="0"/>
          <c:extLst>
            <c:ext xmlns:c16="http://schemas.microsoft.com/office/drawing/2014/chart" uri="{C3380CC4-5D6E-409C-BE32-E72D297353CC}">
              <c16:uniqueId val="{00000000-B6D6-44A2-816C-B52D9E8A27F6}"/>
            </c:ext>
          </c:extLst>
        </c:ser>
        <c:dLbls>
          <c:showLegendKey val="0"/>
          <c:showVal val="0"/>
          <c:showCatName val="0"/>
          <c:showSerName val="0"/>
          <c:showPercent val="0"/>
          <c:showBubbleSize val="0"/>
        </c:dLbls>
        <c:axId val="916695848"/>
        <c:axId val="916702688"/>
      </c:scatterChart>
      <c:valAx>
        <c:axId val="9166958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16702688"/>
        <c:crosses val="autoZero"/>
        <c:crossBetween val="midCat"/>
      </c:valAx>
      <c:valAx>
        <c:axId val="916702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16695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419100</xdr:colOff>
      <xdr:row>76</xdr:row>
      <xdr:rowOff>105054</xdr:rowOff>
    </xdr:from>
    <xdr:to>
      <xdr:col>4</xdr:col>
      <xdr:colOff>57150</xdr:colOff>
      <xdr:row>90</xdr:row>
      <xdr:rowOff>181254</xdr:rowOff>
    </xdr:to>
    <xdr:graphicFrame macro="">
      <xdr:nvGraphicFramePr>
        <xdr:cNvPr id="3" name="Wykres 2">
          <a:extLst>
            <a:ext uri="{FF2B5EF4-FFF2-40B4-BE49-F238E27FC236}">
              <a16:creationId xmlns:a16="http://schemas.microsoft.com/office/drawing/2014/main" id="{373FFF15-F54B-ACDD-F1B8-530E5F4DC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364191</xdr:colOff>
      <xdr:row>76</xdr:row>
      <xdr:rowOff>113179</xdr:rowOff>
    </xdr:from>
    <xdr:to>
      <xdr:col>7</xdr:col>
      <xdr:colOff>778809</xdr:colOff>
      <xdr:row>90</xdr:row>
      <xdr:rowOff>189379</xdr:rowOff>
    </xdr:to>
    <xdr:graphicFrame macro="">
      <xdr:nvGraphicFramePr>
        <xdr:cNvPr id="2" name="Wykres 1">
          <a:extLst>
            <a:ext uri="{FF2B5EF4-FFF2-40B4-BE49-F238E27FC236}">
              <a16:creationId xmlns:a16="http://schemas.microsoft.com/office/drawing/2014/main" id="{DE92D706-FF08-0239-D71B-C14DC2DC9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1226024</xdr:colOff>
      <xdr:row>76</xdr:row>
      <xdr:rowOff>128460</xdr:rowOff>
    </xdr:from>
    <xdr:to>
      <xdr:col>14</xdr:col>
      <xdr:colOff>472174</xdr:colOff>
      <xdr:row>91</xdr:row>
      <xdr:rowOff>14160</xdr:rowOff>
    </xdr:to>
    <xdr:graphicFrame macro="">
      <xdr:nvGraphicFramePr>
        <xdr:cNvPr id="4" name="Wykres 3">
          <a:extLst>
            <a:ext uri="{FF2B5EF4-FFF2-40B4-BE49-F238E27FC236}">
              <a16:creationId xmlns:a16="http://schemas.microsoft.com/office/drawing/2014/main" id="{F7575CC3-5ACC-A5BC-871F-EB29A6589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404938</xdr:colOff>
      <xdr:row>91</xdr:row>
      <xdr:rowOff>186528</xdr:rowOff>
    </xdr:from>
    <xdr:to>
      <xdr:col>4</xdr:col>
      <xdr:colOff>49406</xdr:colOff>
      <xdr:row>106</xdr:row>
      <xdr:rowOff>72228</xdr:rowOff>
    </xdr:to>
    <xdr:graphicFrame macro="">
      <xdr:nvGraphicFramePr>
        <xdr:cNvPr id="5" name="Wykres 4">
          <a:extLst>
            <a:ext uri="{FF2B5EF4-FFF2-40B4-BE49-F238E27FC236}">
              <a16:creationId xmlns:a16="http://schemas.microsoft.com/office/drawing/2014/main" id="{C1CCE6CE-C4C5-B7A4-6985-82BE60C50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329555</xdr:colOff>
      <xdr:row>92</xdr:row>
      <xdr:rowOff>6213</xdr:rowOff>
    </xdr:from>
    <xdr:to>
      <xdr:col>7</xdr:col>
      <xdr:colOff>736023</xdr:colOff>
      <xdr:row>106</xdr:row>
      <xdr:rowOff>82413</xdr:rowOff>
    </xdr:to>
    <xdr:graphicFrame macro="">
      <xdr:nvGraphicFramePr>
        <xdr:cNvPr id="6" name="Wykres 5">
          <a:extLst>
            <a:ext uri="{FF2B5EF4-FFF2-40B4-BE49-F238E27FC236}">
              <a16:creationId xmlns:a16="http://schemas.microsoft.com/office/drawing/2014/main" id="{DD1E1B0A-5F9F-5A8C-C459-85063B598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1226026</xdr:colOff>
      <xdr:row>92</xdr:row>
      <xdr:rowOff>23533</xdr:rowOff>
    </xdr:from>
    <xdr:to>
      <xdr:col>14</xdr:col>
      <xdr:colOff>472176</xdr:colOff>
      <xdr:row>106</xdr:row>
      <xdr:rowOff>99733</xdr:rowOff>
    </xdr:to>
    <xdr:graphicFrame macro="">
      <xdr:nvGraphicFramePr>
        <xdr:cNvPr id="7" name="Wykres 6">
          <a:extLst>
            <a:ext uri="{FF2B5EF4-FFF2-40B4-BE49-F238E27FC236}">
              <a16:creationId xmlns:a16="http://schemas.microsoft.com/office/drawing/2014/main" id="{2AD99F96-9D2A-C731-536D-4EBE56B7B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51514</xdr:colOff>
      <xdr:row>21</xdr:row>
      <xdr:rowOff>85726</xdr:rowOff>
    </xdr:from>
    <xdr:to>
      <xdr:col>16</xdr:col>
      <xdr:colOff>310044</xdr:colOff>
      <xdr:row>41</xdr:row>
      <xdr:rowOff>72577</xdr:rowOff>
    </xdr:to>
    <xdr:pic>
      <xdr:nvPicPr>
        <xdr:cNvPr id="2" name="Obraz 1">
          <a:extLst>
            <a:ext uri="{FF2B5EF4-FFF2-40B4-BE49-F238E27FC236}">
              <a16:creationId xmlns:a16="http://schemas.microsoft.com/office/drawing/2014/main" id="{74006B72-B143-3A3D-7DD0-FEAAA14D1F37}"/>
            </a:ext>
          </a:extLst>
        </xdr:cNvPr>
        <xdr:cNvPicPr>
          <a:picLocks noChangeAspect="1"/>
        </xdr:cNvPicPr>
      </xdr:nvPicPr>
      <xdr:blipFill>
        <a:blip xmlns:r="http://schemas.openxmlformats.org/officeDocument/2006/relationships" r:embed="rId1"/>
        <a:stretch>
          <a:fillRect/>
        </a:stretch>
      </xdr:blipFill>
      <xdr:spPr>
        <a:xfrm>
          <a:off x="6719014" y="4486276"/>
          <a:ext cx="4525730" cy="3796851"/>
        </a:xfrm>
        <a:prstGeom prst="rect">
          <a:avLst/>
        </a:prstGeom>
      </xdr:spPr>
    </xdr:pic>
    <xdr:clientData/>
  </xdr:twoCellAnchor>
  <xdr:twoCellAnchor editAs="oneCell">
    <xdr:from>
      <xdr:col>9</xdr:col>
      <xdr:colOff>420392</xdr:colOff>
      <xdr:row>6</xdr:row>
      <xdr:rowOff>57150</xdr:rowOff>
    </xdr:from>
    <xdr:to>
      <xdr:col>15</xdr:col>
      <xdr:colOff>441668</xdr:colOff>
      <xdr:row>20</xdr:row>
      <xdr:rowOff>162551</xdr:rowOff>
    </xdr:to>
    <xdr:pic>
      <xdr:nvPicPr>
        <xdr:cNvPr id="3" name="Obraz 2">
          <a:extLst>
            <a:ext uri="{FF2B5EF4-FFF2-40B4-BE49-F238E27FC236}">
              <a16:creationId xmlns:a16="http://schemas.microsoft.com/office/drawing/2014/main" id="{D8BC7516-21EA-39E9-915E-44F6C92B006D}"/>
            </a:ext>
          </a:extLst>
        </xdr:cNvPr>
        <xdr:cNvPicPr>
          <a:picLocks noChangeAspect="1"/>
        </xdr:cNvPicPr>
      </xdr:nvPicPr>
      <xdr:blipFill>
        <a:blip xmlns:r="http://schemas.openxmlformats.org/officeDocument/2006/relationships" r:embed="rId2"/>
        <a:stretch>
          <a:fillRect/>
        </a:stretch>
      </xdr:blipFill>
      <xdr:spPr>
        <a:xfrm>
          <a:off x="7087892" y="1600200"/>
          <a:ext cx="3678876" cy="2772401"/>
        </a:xfrm>
        <a:prstGeom prst="rect">
          <a:avLst/>
        </a:prstGeom>
      </xdr:spPr>
    </xdr:pic>
    <xdr:clientData/>
  </xdr:twoCellAnchor>
  <xdr:twoCellAnchor editAs="oneCell">
    <xdr:from>
      <xdr:col>7</xdr:col>
      <xdr:colOff>0</xdr:colOff>
      <xdr:row>0</xdr:row>
      <xdr:rowOff>219075</xdr:rowOff>
    </xdr:from>
    <xdr:to>
      <xdr:col>10</xdr:col>
      <xdr:colOff>548314</xdr:colOff>
      <xdr:row>3</xdr:row>
      <xdr:rowOff>217964</xdr:rowOff>
    </xdr:to>
    <xdr:pic>
      <xdr:nvPicPr>
        <xdr:cNvPr id="4" name="Obraz 3">
          <a:extLst>
            <a:ext uri="{FF2B5EF4-FFF2-40B4-BE49-F238E27FC236}">
              <a16:creationId xmlns:a16="http://schemas.microsoft.com/office/drawing/2014/main" id="{079ED7B9-CBC8-4E04-BEA4-5EB79BE948A0}"/>
            </a:ext>
          </a:extLst>
        </xdr:cNvPr>
        <xdr:cNvPicPr>
          <a:picLocks noChangeAspect="1"/>
        </xdr:cNvPicPr>
      </xdr:nvPicPr>
      <xdr:blipFill>
        <a:blip xmlns:r="http://schemas.openxmlformats.org/officeDocument/2006/relationships" r:embed="rId3"/>
        <a:stretch>
          <a:fillRect/>
        </a:stretch>
      </xdr:blipFill>
      <xdr:spPr>
        <a:xfrm>
          <a:off x="5124450" y="219075"/>
          <a:ext cx="2700964" cy="618014"/>
        </a:xfrm>
        <a:prstGeom prst="rect">
          <a:avLst/>
        </a:prstGeom>
      </xdr:spPr>
    </xdr:pic>
    <xdr:clientData/>
  </xdr:twoCellAnchor>
  <xdr:twoCellAnchor>
    <xdr:from>
      <xdr:col>17</xdr:col>
      <xdr:colOff>390525</xdr:colOff>
      <xdr:row>45</xdr:row>
      <xdr:rowOff>19049</xdr:rowOff>
    </xdr:from>
    <xdr:to>
      <xdr:col>25</xdr:col>
      <xdr:colOff>114301</xdr:colOff>
      <xdr:row>59</xdr:row>
      <xdr:rowOff>57150</xdr:rowOff>
    </xdr:to>
    <xdr:graphicFrame macro="">
      <xdr:nvGraphicFramePr>
        <xdr:cNvPr id="5" name="Wykres 4">
          <a:extLst>
            <a:ext uri="{FF2B5EF4-FFF2-40B4-BE49-F238E27FC236}">
              <a16:creationId xmlns:a16="http://schemas.microsoft.com/office/drawing/2014/main" id="{64C5E061-E24C-B3E5-7204-9E9A3DE11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44</xdr:row>
      <xdr:rowOff>104775</xdr:rowOff>
    </xdr:from>
    <xdr:to>
      <xdr:col>16</xdr:col>
      <xdr:colOff>323850</xdr:colOff>
      <xdr:row>58</xdr:row>
      <xdr:rowOff>180975</xdr:rowOff>
    </xdr:to>
    <xdr:graphicFrame macro="">
      <xdr:nvGraphicFramePr>
        <xdr:cNvPr id="6" name="Wykres 5">
          <a:extLst>
            <a:ext uri="{FF2B5EF4-FFF2-40B4-BE49-F238E27FC236}">
              <a16:creationId xmlns:a16="http://schemas.microsoft.com/office/drawing/2014/main" id="{4339EB60-3A34-4F97-A227-055F79B9A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352425</xdr:colOff>
      <xdr:row>3</xdr:row>
      <xdr:rowOff>19050</xdr:rowOff>
    </xdr:from>
    <xdr:to>
      <xdr:col>3</xdr:col>
      <xdr:colOff>209550</xdr:colOff>
      <xdr:row>5</xdr:row>
      <xdr:rowOff>104775</xdr:rowOff>
    </xdr:to>
    <mc:AlternateContent xmlns:mc="http://schemas.openxmlformats.org/markup-compatibility/2006" xmlns:a14="http://schemas.microsoft.com/office/drawing/2010/main">
      <mc:Choice Requires="a14">
        <xdr:sp macro="" textlink="">
          <xdr:nvSpPr>
            <xdr:cNvPr id="2" name="Object 1">
              <a:extLst>
                <a:ext uri="{63B3BB69-23CF-44E3-9099-C40C66FF867C}">
                  <a14:compatExt spid="_x0000_s3073"/>
                </a:ext>
                <a:ext uri="{FF2B5EF4-FFF2-40B4-BE49-F238E27FC236}">
                  <a16:creationId xmlns:a16="http://schemas.microsoft.com/office/drawing/2014/main" id="{58B117AE-8AF8-4943-A87F-6B580FD6EC59}"/>
                </a:ext>
              </a:extLst>
            </xdr:cNvPr>
            <xdr:cNvSpPr txBox="1"/>
          </xdr:nvSpPr>
          <xdr:spPr>
            <a:xfrm>
              <a:off x="962025" y="590550"/>
              <a:ext cx="1076325" cy="466725"/>
            </a:xfrm>
            <a:prstGeom prst="rect">
              <a:avLst/>
            </a:prstGeom>
          </xdr:spPr>
          <xdr:txBody>
            <a:bodyPr vertOverflow="clip" horzOverflow="clip" wrap="none">
              <a:noAutofit/>
            </a:bodyPr>
            <a:lstStyle/>
            <a:p>
              <a:pPr/>
              <a14:m>
                <m:oMathPara xmlns:m="http://schemas.openxmlformats.org/officeDocument/2006/math">
                  <m:oMathParaPr>
                    <m:jc m:val="left"/>
                  </m:oMathParaPr>
                  <m:oMath xmlns:m="http://schemas.openxmlformats.org/officeDocument/2006/math">
                    <m:r>
                      <a:rPr lang="pl-PL" b="0" i="1">
                        <a:solidFill>
                          <a:srgbClr val="000000"/>
                        </a:solidFill>
                        <a:latin typeface="Cambria Math" panose="02040503050406030204" pitchFamily="18" charset="0"/>
                      </a:rPr>
                      <m:t>𝐶𝐼𝑊</m:t>
                    </m:r>
                    <m:r>
                      <a:rPr lang="pl-PL" i="1">
                        <a:solidFill>
                          <a:srgbClr val="000000"/>
                        </a:solidFill>
                        <a:latin typeface="Cambria Math" panose="02040503050406030204" pitchFamily="18" charset="0"/>
                      </a:rPr>
                      <m:t>=</m:t>
                    </m:r>
                    <m:f>
                      <m:fPr>
                        <m:ctrlPr>
                          <a:rPr lang="pl-PL" i="1">
                            <a:solidFill>
                              <a:srgbClr val="000000"/>
                            </a:solidFill>
                            <a:latin typeface="Cambria Math" panose="02040503050406030204" pitchFamily="18" charset="0"/>
                          </a:rPr>
                        </m:ctrlPr>
                      </m:fPr>
                      <m:num>
                        <m:r>
                          <a:rPr lang="pl-PL" i="1">
                            <a:solidFill>
                              <a:srgbClr val="000000"/>
                            </a:solidFill>
                            <a:latin typeface="Cambria Math" panose="02040503050406030204" pitchFamily="18" charset="0"/>
                          </a:rPr>
                          <m:t>1</m:t>
                        </m:r>
                      </m:num>
                      <m:den>
                        <m:r>
                          <a:rPr lang="pl-PL" i="1">
                            <a:solidFill>
                              <a:srgbClr val="000000"/>
                            </a:solidFill>
                            <a:latin typeface="Cambria Math" panose="02040503050406030204" pitchFamily="18" charset="0"/>
                          </a:rPr>
                          <m:t>1−</m:t>
                        </m:r>
                        <m:sSup>
                          <m:sSupPr>
                            <m:ctrlPr>
                              <a:rPr lang="pl-PL" i="1">
                                <a:solidFill>
                                  <a:srgbClr val="000000"/>
                                </a:solidFill>
                                <a:latin typeface="Cambria Math" panose="02040503050406030204" pitchFamily="18" charset="0"/>
                              </a:rPr>
                            </m:ctrlPr>
                          </m:sSupPr>
                          <m:e>
                            <m:r>
                              <a:rPr lang="pl-PL" i="1">
                                <a:solidFill>
                                  <a:srgbClr val="000000"/>
                                </a:solidFill>
                                <a:latin typeface="Cambria Math" panose="02040503050406030204" pitchFamily="18" charset="0"/>
                              </a:rPr>
                              <m:t>𝑅</m:t>
                            </m:r>
                          </m:e>
                          <m:sup>
                            <m:r>
                              <a:rPr lang="pl-PL" i="1">
                                <a:solidFill>
                                  <a:srgbClr val="000000"/>
                                </a:solidFill>
                                <a:latin typeface="Cambria Math" panose="02040503050406030204" pitchFamily="18" charset="0"/>
                              </a:rPr>
                              <m:t>2</m:t>
                            </m:r>
                          </m:sup>
                        </m:sSup>
                      </m:den>
                    </m:f>
                  </m:oMath>
                </m:oMathPara>
              </a14:m>
              <a:endParaRPr lang="pl-PL"/>
            </a:p>
          </xdr:txBody>
        </xdr:sp>
      </mc:Choice>
      <mc:Fallback xmlns="">
        <xdr:sp macro="" textlink="">
          <xdr:nvSpPr>
            <xdr:cNvPr id="2" name="Object 1">
              <a:extLst>
                <a:ext uri="{63B3BB69-23CF-44E3-9099-C40C66FF867C}">
                  <a14:compatExt xmlns:a14="http://schemas.microsoft.com/office/drawing/2010/main" spid="_x0000_s3073"/>
                </a:ext>
                <a:ext uri="{FF2B5EF4-FFF2-40B4-BE49-F238E27FC236}">
                  <a16:creationId xmlns:a16="http://schemas.microsoft.com/office/drawing/2014/main" id="{58B117AE-8AF8-4943-A87F-6B580FD6EC59}"/>
                </a:ext>
              </a:extLst>
            </xdr:cNvPr>
            <xdr:cNvSpPr txBox="1"/>
          </xdr:nvSpPr>
          <xdr:spPr>
            <a:xfrm>
              <a:off x="962025" y="590550"/>
              <a:ext cx="1076325" cy="466725"/>
            </a:xfrm>
            <a:prstGeom prst="rect">
              <a:avLst/>
            </a:prstGeom>
          </xdr:spPr>
          <xdr:txBody>
            <a:bodyPr vertOverflow="clip" horzOverflow="clip" wrap="none">
              <a:noAutofit/>
            </a:bodyPr>
            <a:lstStyle/>
            <a:p>
              <a:pPr/>
              <a:r>
                <a:rPr lang="pl-PL" b="0" i="0">
                  <a:solidFill>
                    <a:srgbClr val="000000"/>
                  </a:solidFill>
                  <a:latin typeface="Cambria Math" panose="02040503050406030204" pitchFamily="18" charset="0"/>
                </a:rPr>
                <a:t>𝐶𝐼𝑊</a:t>
              </a:r>
              <a:r>
                <a:rPr lang="pl-PL" i="0">
                  <a:solidFill>
                    <a:srgbClr val="000000"/>
                  </a:solidFill>
                  <a:latin typeface="Cambria Math" panose="02040503050406030204" pitchFamily="18" charset="0"/>
                </a:rPr>
                <a:t>=1/(1−𝑅^2 )</a:t>
              </a:r>
              <a:endParaRPr lang="pl-PL"/>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4</xdr:col>
      <xdr:colOff>447675</xdr:colOff>
      <xdr:row>6</xdr:row>
      <xdr:rowOff>104775</xdr:rowOff>
    </xdr:from>
    <xdr:ext cx="2209800" cy="311496"/>
    <xdr:sp macro="" textlink="">
      <xdr:nvSpPr>
        <xdr:cNvPr id="2" name="pole tekstowe 1">
          <a:extLst>
            <a:ext uri="{FF2B5EF4-FFF2-40B4-BE49-F238E27FC236}">
              <a16:creationId xmlns:a16="http://schemas.microsoft.com/office/drawing/2014/main" id="{45A46260-B6CB-4B58-A14D-ADA295B8C4B8}"/>
            </a:ext>
          </a:extLst>
        </xdr:cNvPr>
        <xdr:cNvSpPr txBox="1"/>
      </xdr:nvSpPr>
      <xdr:spPr>
        <a:xfrm>
          <a:off x="2886075" y="1257300"/>
          <a:ext cx="2209800" cy="31149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cy-GB" sz="1400" b="1" baseline="0"/>
            <a:t>ŷ</a:t>
          </a:r>
          <a:r>
            <a:rPr lang="pl-PL" sz="1400" b="1" baseline="0"/>
            <a:t> = 19,70 - 0,07X2 - 0,46X3 </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5</xdr:col>
      <xdr:colOff>400050</xdr:colOff>
      <xdr:row>6</xdr:row>
      <xdr:rowOff>66675</xdr:rowOff>
    </xdr:from>
    <xdr:ext cx="2209800" cy="311496"/>
    <xdr:sp macro="" textlink="">
      <xdr:nvSpPr>
        <xdr:cNvPr id="2" name="pole tekstowe 1">
          <a:extLst>
            <a:ext uri="{FF2B5EF4-FFF2-40B4-BE49-F238E27FC236}">
              <a16:creationId xmlns:a16="http://schemas.microsoft.com/office/drawing/2014/main" id="{7E0BEB2C-10A2-410C-94E3-5121CB7FCB2E}"/>
            </a:ext>
          </a:extLst>
        </xdr:cNvPr>
        <xdr:cNvSpPr txBox="1"/>
      </xdr:nvSpPr>
      <xdr:spPr>
        <a:xfrm>
          <a:off x="3448050" y="1228725"/>
          <a:ext cx="2209800" cy="31149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cy-GB" sz="1400" b="1" baseline="0"/>
            <a:t>ŷ</a:t>
          </a:r>
          <a:r>
            <a:rPr lang="pl-PL" sz="1400" b="1" baseline="0"/>
            <a:t> = 19,70 - 0,07X2 - 0,46X3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13</xdr:col>
      <xdr:colOff>219075</xdr:colOff>
      <xdr:row>30</xdr:row>
      <xdr:rowOff>114300</xdr:rowOff>
    </xdr:from>
    <xdr:ext cx="1584960" cy="647755"/>
    <mc:AlternateContent xmlns:mc="http://schemas.openxmlformats.org/markup-compatibility/2006" xmlns:a14="http://schemas.microsoft.com/office/drawing/2010/main">
      <mc:Choice Requires="a14">
        <xdr:sp macro="" textlink="">
          <xdr:nvSpPr>
            <xdr:cNvPr id="2" name="pole tekstowe 1">
              <a:extLst>
                <a:ext uri="{FF2B5EF4-FFF2-40B4-BE49-F238E27FC236}">
                  <a16:creationId xmlns:a16="http://schemas.microsoft.com/office/drawing/2014/main" id="{BC0D2417-0CDF-454D-92FB-7491A88748AB}"/>
                </a:ext>
              </a:extLst>
            </xdr:cNvPr>
            <xdr:cNvSpPr txBox="1"/>
          </xdr:nvSpPr>
          <xdr:spPr>
            <a:xfrm>
              <a:off x="9591675" y="5514975"/>
              <a:ext cx="1584960" cy="647755"/>
            </a:xfrm>
            <a:prstGeom prst="rect">
              <a:avLst/>
            </a:prstGeom>
            <a:solidFill>
              <a:srgbClr val="FFF7F7"/>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r>
                      <a:rPr lang="pl-PL" sz="1600" b="0" i="1">
                        <a:latin typeface="Cambria Math" panose="02040503050406030204" pitchFamily="18" charset="0"/>
                      </a:rPr>
                      <m:t>𝑍</m:t>
                    </m:r>
                    <m:r>
                      <a:rPr lang="pl-PL" sz="1600" i="0">
                        <a:latin typeface="Cambria Math" panose="02040503050406030204" pitchFamily="18" charset="0"/>
                      </a:rPr>
                      <m:t>=</m:t>
                    </m:r>
                    <m:f>
                      <m:fPr>
                        <m:ctrlPr>
                          <a:rPr lang="pl-PL" sz="1600" i="1">
                            <a:solidFill>
                              <a:srgbClr val="836967"/>
                            </a:solidFill>
                            <a:latin typeface="Cambria Math" panose="02040503050406030204" pitchFamily="18" charset="0"/>
                          </a:rPr>
                        </m:ctrlPr>
                      </m:fPr>
                      <m:num>
                        <m:r>
                          <a:rPr lang="pl-PL" sz="1600" i="1">
                            <a:latin typeface="Cambria Math" panose="02040503050406030204" pitchFamily="18" charset="0"/>
                          </a:rPr>
                          <m:t>𝑆</m:t>
                        </m:r>
                        <m:r>
                          <a:rPr lang="pl-PL" sz="1600" i="0">
                            <a:latin typeface="Cambria Math" panose="02040503050406030204" pitchFamily="18" charset="0"/>
                          </a:rPr>
                          <m:t>−</m:t>
                        </m:r>
                        <m:r>
                          <a:rPr lang="pl-PL" sz="1600" i="1">
                            <a:latin typeface="Cambria Math" panose="02040503050406030204" pitchFamily="18" charset="0"/>
                          </a:rPr>
                          <m:t>𝐸</m:t>
                        </m:r>
                        <m:d>
                          <m:dPr>
                            <m:ctrlPr>
                              <a:rPr lang="pl-PL" sz="1600" i="1">
                                <a:solidFill>
                                  <a:srgbClr val="836967"/>
                                </a:solidFill>
                                <a:latin typeface="Cambria Math" panose="02040503050406030204" pitchFamily="18" charset="0"/>
                              </a:rPr>
                            </m:ctrlPr>
                          </m:dPr>
                          <m:e>
                            <m:r>
                              <a:rPr lang="pl-PL" sz="1600" i="1">
                                <a:latin typeface="Cambria Math" panose="02040503050406030204" pitchFamily="18" charset="0"/>
                              </a:rPr>
                              <m:t>𝑆</m:t>
                            </m:r>
                          </m:e>
                        </m:d>
                      </m:num>
                      <m:den>
                        <m:sSub>
                          <m:sSubPr>
                            <m:ctrlPr>
                              <a:rPr lang="pl-PL" sz="1600" i="1">
                                <a:solidFill>
                                  <a:srgbClr val="836967"/>
                                </a:solidFill>
                                <a:latin typeface="Cambria Math" panose="02040503050406030204" pitchFamily="18" charset="0"/>
                              </a:rPr>
                            </m:ctrlPr>
                          </m:sSubPr>
                          <m:e>
                            <m:r>
                              <a:rPr lang="pl-PL" sz="1600" i="1">
                                <a:latin typeface="Cambria Math" panose="02040503050406030204" pitchFamily="18" charset="0"/>
                              </a:rPr>
                              <m:t>𝜎</m:t>
                            </m:r>
                          </m:e>
                          <m:sub>
                            <m:r>
                              <a:rPr lang="pl-PL" sz="1600" i="1">
                                <a:latin typeface="Cambria Math" panose="02040503050406030204" pitchFamily="18" charset="0"/>
                              </a:rPr>
                              <m:t>𝑠</m:t>
                            </m:r>
                          </m:sub>
                        </m:sSub>
                      </m:den>
                    </m:f>
                  </m:oMath>
                </m:oMathPara>
              </a14:m>
              <a:endParaRPr lang="pl-PL" sz="1600"/>
            </a:p>
          </xdr:txBody>
        </xdr:sp>
      </mc:Choice>
      <mc:Fallback xmlns="">
        <xdr:sp macro="" textlink="">
          <xdr:nvSpPr>
            <xdr:cNvPr id="2" name="pole tekstowe 1">
              <a:extLst>
                <a:ext uri="{FF2B5EF4-FFF2-40B4-BE49-F238E27FC236}">
                  <a16:creationId xmlns:a16="http://schemas.microsoft.com/office/drawing/2014/main" id="{BC0D2417-0CDF-454D-92FB-7491A88748AB}"/>
                </a:ext>
              </a:extLst>
            </xdr:cNvPr>
            <xdr:cNvSpPr txBox="1"/>
          </xdr:nvSpPr>
          <xdr:spPr>
            <a:xfrm>
              <a:off x="9591675" y="5514975"/>
              <a:ext cx="1584960" cy="647755"/>
            </a:xfrm>
            <a:prstGeom prst="rect">
              <a:avLst/>
            </a:prstGeom>
            <a:solidFill>
              <a:srgbClr val="FFF7F7"/>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pl-PL" sz="1600" b="0" i="0">
                  <a:latin typeface="Cambria Math" panose="02040503050406030204" pitchFamily="18" charset="0"/>
                </a:rPr>
                <a:t>𝑍</a:t>
              </a:r>
              <a:r>
                <a:rPr lang="pl-PL" sz="1600" i="0">
                  <a:latin typeface="Cambria Math" panose="02040503050406030204" pitchFamily="18" charset="0"/>
                </a:rPr>
                <a:t>=</a:t>
              </a:r>
              <a:r>
                <a:rPr lang="pl-PL" sz="1600" i="0">
                  <a:solidFill>
                    <a:srgbClr val="836967"/>
                  </a:solidFill>
                  <a:latin typeface="Cambria Math" panose="02040503050406030204" pitchFamily="18" charset="0"/>
                </a:rPr>
                <a:t>(</a:t>
              </a:r>
              <a:r>
                <a:rPr lang="pl-PL" sz="1600" i="0">
                  <a:latin typeface="Cambria Math" panose="02040503050406030204" pitchFamily="18" charset="0"/>
                </a:rPr>
                <a:t>𝑆−𝐸</a:t>
              </a:r>
              <a:r>
                <a:rPr lang="pl-PL" sz="1600" i="0">
                  <a:solidFill>
                    <a:srgbClr val="836967"/>
                  </a:solidFill>
                  <a:latin typeface="Cambria Math" panose="02040503050406030204" pitchFamily="18" charset="0"/>
                </a:rPr>
                <a:t>(</a:t>
              </a:r>
              <a:r>
                <a:rPr lang="pl-PL" sz="1600" i="0">
                  <a:latin typeface="Cambria Math" panose="02040503050406030204" pitchFamily="18" charset="0"/>
                </a:rPr>
                <a:t>𝑆)</a:t>
              </a:r>
              <a:r>
                <a:rPr lang="pl-PL" sz="1600" i="0">
                  <a:solidFill>
                    <a:srgbClr val="836967"/>
                  </a:solidFill>
                  <a:latin typeface="Cambria Math" panose="02040503050406030204" pitchFamily="18" charset="0"/>
                </a:rPr>
                <a:t>)/</a:t>
              </a:r>
              <a:r>
                <a:rPr lang="pl-PL" sz="1600" i="0">
                  <a:latin typeface="Cambria Math" panose="02040503050406030204" pitchFamily="18" charset="0"/>
                </a:rPr>
                <a:t>𝜎</a:t>
              </a:r>
              <a:r>
                <a:rPr lang="pl-PL" sz="1600" i="0">
                  <a:solidFill>
                    <a:srgbClr val="836967"/>
                  </a:solidFill>
                  <a:latin typeface="Cambria Math" panose="02040503050406030204" pitchFamily="18" charset="0"/>
                </a:rPr>
                <a:t>_</a:t>
              </a:r>
              <a:r>
                <a:rPr lang="pl-PL" sz="1600" i="0">
                  <a:latin typeface="Cambria Math" panose="02040503050406030204" pitchFamily="18" charset="0"/>
                </a:rPr>
                <a:t>𝑠 </a:t>
              </a:r>
              <a:endParaRPr lang="pl-PL" sz="16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9</xdr:col>
      <xdr:colOff>581025</xdr:colOff>
      <xdr:row>17</xdr:row>
      <xdr:rowOff>95250</xdr:rowOff>
    </xdr:from>
    <xdr:ext cx="3489960" cy="796290"/>
    <mc:AlternateContent xmlns:mc="http://schemas.openxmlformats.org/markup-compatibility/2006" xmlns:a14="http://schemas.microsoft.com/office/drawing/2010/main">
      <mc:Choice Requires="a14">
        <xdr:sp macro="" textlink="">
          <xdr:nvSpPr>
            <xdr:cNvPr id="2" name="pole tekstowe 1">
              <a:extLst>
                <a:ext uri="{FF2B5EF4-FFF2-40B4-BE49-F238E27FC236}">
                  <a16:creationId xmlns:a16="http://schemas.microsoft.com/office/drawing/2014/main" id="{FA9B3FA8-21B1-46F1-A919-038D9363B134}"/>
                </a:ext>
              </a:extLst>
            </xdr:cNvPr>
            <xdr:cNvSpPr txBox="1"/>
          </xdr:nvSpPr>
          <xdr:spPr>
            <a:xfrm>
              <a:off x="7191375" y="3590925"/>
              <a:ext cx="3489960" cy="796290"/>
            </a:xfrm>
            <a:prstGeom prst="rect">
              <a:avLst/>
            </a:prstGeom>
            <a:solidFill>
              <a:srgbClr val="FFF7F7"/>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r>
                      <a:rPr lang="pl-PL" sz="1600" b="0" i="1">
                        <a:latin typeface="Cambria Math" panose="02040503050406030204" pitchFamily="18" charset="0"/>
                      </a:rPr>
                      <m:t>𝑊</m:t>
                    </m:r>
                    <m:r>
                      <a:rPr lang="pl-PL" sz="1600" b="0" i="1">
                        <a:latin typeface="Cambria Math" panose="02040503050406030204" pitchFamily="18" charset="0"/>
                      </a:rPr>
                      <m:t>= </m:t>
                    </m:r>
                    <m:f>
                      <m:fPr>
                        <m:ctrlPr>
                          <a:rPr lang="pl-PL" sz="1600" b="0" i="1">
                            <a:latin typeface="Cambria Math" panose="02040503050406030204" pitchFamily="18" charset="0"/>
                          </a:rPr>
                        </m:ctrlPr>
                      </m:fPr>
                      <m:num>
                        <m:r>
                          <a:rPr lang="pl-PL" sz="1600" b="0" i="1">
                            <a:latin typeface="Cambria Math" panose="02040503050406030204" pitchFamily="18" charset="0"/>
                          </a:rPr>
                          <m:t>[</m:t>
                        </m:r>
                        <m:nary>
                          <m:naryPr>
                            <m:chr m:val="∑"/>
                            <m:ctrlPr>
                              <a:rPr lang="pl-PL" sz="1600" b="0" i="1">
                                <a:latin typeface="Cambria Math" panose="02040503050406030204" pitchFamily="18" charset="0"/>
                              </a:rPr>
                            </m:ctrlPr>
                          </m:naryPr>
                          <m:sub>
                            <m:r>
                              <m:rPr>
                                <m:brk m:alnAt="23"/>
                              </m:rPr>
                              <a:rPr lang="pl-PL" sz="1600" b="0" i="1">
                                <a:latin typeface="Cambria Math" panose="02040503050406030204" pitchFamily="18" charset="0"/>
                              </a:rPr>
                              <m:t>𝑖</m:t>
                            </m:r>
                            <m:r>
                              <a:rPr lang="pl-PL" sz="1600" b="0" i="1">
                                <a:latin typeface="Cambria Math" panose="02040503050406030204" pitchFamily="18" charset="0"/>
                              </a:rPr>
                              <m:t>=1</m:t>
                            </m:r>
                          </m:sub>
                          <m:sup>
                            <m:r>
                              <a:rPr lang="pl-PL" sz="1600" b="0" i="1">
                                <a:latin typeface="Cambria Math" panose="02040503050406030204" pitchFamily="18" charset="0"/>
                              </a:rPr>
                              <m:t>𝑛</m:t>
                            </m:r>
                            <m:r>
                              <a:rPr lang="pl-PL" sz="1600" b="0" i="1">
                                <a:latin typeface="Cambria Math" panose="02040503050406030204" pitchFamily="18" charset="0"/>
                              </a:rPr>
                              <m:t>/2</m:t>
                            </m:r>
                          </m:sup>
                          <m:e>
                            <m:sSub>
                              <m:sSubPr>
                                <m:ctrlPr>
                                  <a:rPr lang="pl-PL" sz="1600" b="0" i="1">
                                    <a:latin typeface="Cambria Math" panose="02040503050406030204" pitchFamily="18" charset="0"/>
                                  </a:rPr>
                                </m:ctrlPr>
                              </m:sSubPr>
                              <m:e>
                                <m:r>
                                  <a:rPr lang="pl-PL" sz="1600" b="0" i="1">
                                    <a:latin typeface="Cambria Math" panose="02040503050406030204" pitchFamily="18" charset="0"/>
                                  </a:rPr>
                                  <m:t>𝑎</m:t>
                                </m:r>
                              </m:e>
                              <m:sub>
                                <m:r>
                                  <a:rPr lang="pl-PL" sz="1600" b="0" i="1">
                                    <a:latin typeface="Cambria Math" panose="02040503050406030204" pitchFamily="18" charset="0"/>
                                  </a:rPr>
                                  <m:t>𝑛</m:t>
                                </m:r>
                                <m:r>
                                  <a:rPr lang="pl-PL" sz="1600" b="0" i="1">
                                    <a:latin typeface="Cambria Math" panose="02040503050406030204" pitchFamily="18" charset="0"/>
                                  </a:rPr>
                                  <m:t>,</m:t>
                                </m:r>
                                <m:r>
                                  <a:rPr lang="pl-PL" sz="1600" b="0" i="1">
                                    <a:latin typeface="Cambria Math" panose="02040503050406030204" pitchFamily="18" charset="0"/>
                                  </a:rPr>
                                  <m:t>𝑖</m:t>
                                </m:r>
                                <m:r>
                                  <a:rPr lang="pl-PL" sz="1600" b="0" i="1">
                                    <a:latin typeface="Cambria Math" panose="02040503050406030204" pitchFamily="18" charset="0"/>
                                  </a:rPr>
                                  <m:t> </m:t>
                                </m:r>
                              </m:sub>
                            </m:sSub>
                            <m:r>
                              <a:rPr lang="pl-PL" sz="1600" b="0" i="1">
                                <a:latin typeface="Cambria Math" panose="02040503050406030204" pitchFamily="18" charset="0"/>
                              </a:rPr>
                              <m:t>∗</m:t>
                            </m:r>
                            <m:sSup>
                              <m:sSupPr>
                                <m:ctrlPr>
                                  <a:rPr lang="pl-PL" sz="1600" b="0" i="1">
                                    <a:latin typeface="Cambria Math" panose="02040503050406030204" pitchFamily="18" charset="0"/>
                                  </a:rPr>
                                </m:ctrlPr>
                              </m:sSupPr>
                              <m:e>
                                <m:d>
                                  <m:dPr>
                                    <m:ctrlPr>
                                      <a:rPr lang="pl-PL" sz="1600" b="0" i="1">
                                        <a:latin typeface="Cambria Math" panose="02040503050406030204" pitchFamily="18" charset="0"/>
                                      </a:rPr>
                                    </m:ctrlPr>
                                  </m:dPr>
                                  <m:e>
                                    <m:sSub>
                                      <m:sSubPr>
                                        <m:ctrlPr>
                                          <a:rPr lang="pl-PL" sz="1600" b="0" i="1">
                                            <a:latin typeface="Cambria Math" panose="02040503050406030204" pitchFamily="18" charset="0"/>
                                          </a:rPr>
                                        </m:ctrlPr>
                                      </m:sSubPr>
                                      <m:e>
                                        <m:r>
                                          <a:rPr lang="pl-PL" sz="1600" b="0" i="1">
                                            <a:latin typeface="Cambria Math" panose="02040503050406030204" pitchFamily="18" charset="0"/>
                                          </a:rPr>
                                          <m:t>𝑒</m:t>
                                        </m:r>
                                      </m:e>
                                      <m:sub>
                                        <m:d>
                                          <m:dPr>
                                            <m:ctrlPr>
                                              <a:rPr lang="pl-PL" sz="1600" b="0" i="1">
                                                <a:latin typeface="Cambria Math" panose="02040503050406030204" pitchFamily="18" charset="0"/>
                                              </a:rPr>
                                            </m:ctrlPr>
                                          </m:dPr>
                                          <m:e>
                                            <m:r>
                                              <a:rPr lang="pl-PL" sz="1600" b="0" i="1">
                                                <a:latin typeface="Cambria Math" panose="02040503050406030204" pitchFamily="18" charset="0"/>
                                              </a:rPr>
                                              <m:t>𝑛</m:t>
                                            </m:r>
                                            <m:r>
                                              <a:rPr lang="pl-PL" sz="1600" b="0" i="1">
                                                <a:latin typeface="Cambria Math" panose="02040503050406030204" pitchFamily="18" charset="0"/>
                                              </a:rPr>
                                              <m:t>−</m:t>
                                            </m:r>
                                            <m:r>
                                              <a:rPr lang="pl-PL" sz="1600" b="0" i="1">
                                                <a:latin typeface="Cambria Math" panose="02040503050406030204" pitchFamily="18" charset="0"/>
                                              </a:rPr>
                                              <m:t>𝑖</m:t>
                                            </m:r>
                                            <m:r>
                                              <a:rPr lang="pl-PL" sz="1600" b="0" i="1">
                                                <a:latin typeface="Cambria Math" panose="02040503050406030204" pitchFamily="18" charset="0"/>
                                              </a:rPr>
                                              <m:t>+1</m:t>
                                            </m:r>
                                          </m:e>
                                        </m:d>
                                      </m:sub>
                                    </m:sSub>
                                    <m:r>
                                      <a:rPr lang="pl-PL" sz="1600" b="0" i="1">
                                        <a:latin typeface="Cambria Math" panose="02040503050406030204" pitchFamily="18" charset="0"/>
                                      </a:rPr>
                                      <m:t>−</m:t>
                                    </m:r>
                                    <m:sSub>
                                      <m:sSubPr>
                                        <m:ctrlPr>
                                          <a:rPr lang="pl-PL" sz="1600" b="0" i="1">
                                            <a:latin typeface="Cambria Math" panose="02040503050406030204" pitchFamily="18" charset="0"/>
                                          </a:rPr>
                                        </m:ctrlPr>
                                      </m:sSubPr>
                                      <m:e>
                                        <m:r>
                                          <a:rPr lang="pl-PL" sz="1600" b="0" i="1">
                                            <a:latin typeface="Cambria Math" panose="02040503050406030204" pitchFamily="18" charset="0"/>
                                          </a:rPr>
                                          <m:t>𝑒</m:t>
                                        </m:r>
                                      </m:e>
                                      <m:sub>
                                        <m:d>
                                          <m:dPr>
                                            <m:ctrlPr>
                                              <a:rPr lang="pl-PL" sz="1600" b="0" i="1">
                                                <a:latin typeface="Cambria Math" panose="02040503050406030204" pitchFamily="18" charset="0"/>
                                              </a:rPr>
                                            </m:ctrlPr>
                                          </m:dPr>
                                          <m:e>
                                            <m:r>
                                              <a:rPr lang="pl-PL" sz="1600" b="0" i="1">
                                                <a:latin typeface="Cambria Math" panose="02040503050406030204" pitchFamily="18" charset="0"/>
                                              </a:rPr>
                                              <m:t>𝑖</m:t>
                                            </m:r>
                                          </m:e>
                                        </m:d>
                                      </m:sub>
                                    </m:sSub>
                                  </m:e>
                                </m:d>
                                <m:r>
                                  <a:rPr lang="pl-PL" sz="1600" b="0" i="1">
                                    <a:latin typeface="Cambria Math" panose="02040503050406030204" pitchFamily="18" charset="0"/>
                                  </a:rPr>
                                  <m:t>]</m:t>
                                </m:r>
                              </m:e>
                              <m:sup>
                                <m:r>
                                  <a:rPr lang="pl-PL" sz="1600" b="0" i="1">
                                    <a:latin typeface="Cambria Math" panose="02040503050406030204" pitchFamily="18" charset="0"/>
                                  </a:rPr>
                                  <m:t>2</m:t>
                                </m:r>
                              </m:sup>
                            </m:sSup>
                          </m:e>
                        </m:nary>
                      </m:num>
                      <m:den>
                        <m:nary>
                          <m:naryPr>
                            <m:chr m:val="∑"/>
                            <m:ctrlPr>
                              <a:rPr lang="pl-PL" sz="1600" b="0" i="1">
                                <a:latin typeface="Cambria Math" panose="02040503050406030204" pitchFamily="18" charset="0"/>
                              </a:rPr>
                            </m:ctrlPr>
                          </m:naryPr>
                          <m:sub>
                            <m:r>
                              <m:rPr>
                                <m:brk m:alnAt="23"/>
                              </m:rPr>
                              <a:rPr lang="pl-PL" sz="1600" b="0" i="1">
                                <a:latin typeface="Cambria Math" panose="02040503050406030204" pitchFamily="18" charset="0"/>
                              </a:rPr>
                              <m:t>𝑖</m:t>
                            </m:r>
                            <m:r>
                              <a:rPr lang="pl-PL" sz="1600" b="0" i="1">
                                <a:latin typeface="Cambria Math" panose="02040503050406030204" pitchFamily="18" charset="0"/>
                              </a:rPr>
                              <m:t>=1</m:t>
                            </m:r>
                          </m:sub>
                          <m:sup>
                            <m:r>
                              <a:rPr lang="pl-PL" sz="1600" b="0" i="1">
                                <a:latin typeface="Cambria Math" panose="02040503050406030204" pitchFamily="18" charset="0"/>
                              </a:rPr>
                              <m:t>𝑛</m:t>
                            </m:r>
                          </m:sup>
                          <m:e>
                            <m:sSubSup>
                              <m:sSubSupPr>
                                <m:ctrlPr>
                                  <a:rPr lang="pl-PL" sz="1600" b="0" i="1">
                                    <a:latin typeface="Cambria Math" panose="02040503050406030204" pitchFamily="18" charset="0"/>
                                  </a:rPr>
                                </m:ctrlPr>
                              </m:sSubSupPr>
                              <m:e>
                                <m:r>
                                  <a:rPr lang="pl-PL" sz="1600" b="0" i="1">
                                    <a:latin typeface="Cambria Math" panose="02040503050406030204" pitchFamily="18" charset="0"/>
                                  </a:rPr>
                                  <m:t>𝑒</m:t>
                                </m:r>
                              </m:e>
                              <m:sub>
                                <m:r>
                                  <a:rPr lang="pl-PL" sz="1600" b="0" i="1">
                                    <a:latin typeface="Cambria Math" panose="02040503050406030204" pitchFamily="18" charset="0"/>
                                  </a:rPr>
                                  <m:t>𝑖</m:t>
                                </m:r>
                              </m:sub>
                              <m:sup>
                                <m:r>
                                  <a:rPr lang="pl-PL" sz="1600" b="0" i="1">
                                    <a:latin typeface="Cambria Math" panose="02040503050406030204" pitchFamily="18" charset="0"/>
                                  </a:rPr>
                                  <m:t>2</m:t>
                                </m:r>
                              </m:sup>
                            </m:sSubSup>
                          </m:e>
                        </m:nary>
                      </m:den>
                    </m:f>
                  </m:oMath>
                </m:oMathPara>
              </a14:m>
              <a:endParaRPr lang="pl-PL" sz="1600"/>
            </a:p>
          </xdr:txBody>
        </xdr:sp>
      </mc:Choice>
      <mc:Fallback xmlns="">
        <xdr:sp macro="" textlink="">
          <xdr:nvSpPr>
            <xdr:cNvPr id="2" name="pole tekstowe 1">
              <a:extLst>
                <a:ext uri="{FF2B5EF4-FFF2-40B4-BE49-F238E27FC236}">
                  <a16:creationId xmlns:a16="http://schemas.microsoft.com/office/drawing/2014/main" id="{FA9B3FA8-21B1-46F1-A919-038D9363B134}"/>
                </a:ext>
              </a:extLst>
            </xdr:cNvPr>
            <xdr:cNvSpPr txBox="1"/>
          </xdr:nvSpPr>
          <xdr:spPr>
            <a:xfrm>
              <a:off x="7191375" y="3590925"/>
              <a:ext cx="3489960" cy="796290"/>
            </a:xfrm>
            <a:prstGeom prst="rect">
              <a:avLst/>
            </a:prstGeom>
            <a:solidFill>
              <a:srgbClr val="FFF7F7"/>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pl-PL" sz="1600" b="0" i="0">
                  <a:latin typeface="Cambria Math" panose="02040503050406030204" pitchFamily="18" charset="0"/>
                </a:rPr>
                <a:t>𝑊=  ([∑_(𝑖=1)^(𝑛/2)▒〖𝑎_(𝑛,𝑖 )∗〖(𝑒_((𝑛−𝑖+1) )−𝑒_((𝑖) ) )]〗^2 〗)/(∑_(𝑖=1)^𝑛▒𝑒_𝑖^2 )</a:t>
              </a:r>
              <a:endParaRPr lang="pl-PL" sz="16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12</xdr:col>
      <xdr:colOff>200025</xdr:colOff>
      <xdr:row>8</xdr:row>
      <xdr:rowOff>95250</xdr:rowOff>
    </xdr:from>
    <xdr:ext cx="2351309" cy="949036"/>
    <mc:AlternateContent xmlns:mc="http://schemas.openxmlformats.org/markup-compatibility/2006" xmlns:a14="http://schemas.microsoft.com/office/drawing/2010/main">
      <mc:Choice Requires="a14">
        <xdr:sp macro="" textlink="">
          <xdr:nvSpPr>
            <xdr:cNvPr id="2" name="pole tekstowe 1">
              <a:extLst>
                <a:ext uri="{FF2B5EF4-FFF2-40B4-BE49-F238E27FC236}">
                  <a16:creationId xmlns:a16="http://schemas.microsoft.com/office/drawing/2014/main" id="{4D935E68-FAD3-44BD-9925-1BDA27FE008D}"/>
                </a:ext>
              </a:extLst>
            </xdr:cNvPr>
            <xdr:cNvSpPr txBox="1"/>
          </xdr:nvSpPr>
          <xdr:spPr>
            <a:xfrm>
              <a:off x="8591550" y="1695450"/>
              <a:ext cx="2351309" cy="949036"/>
            </a:xfrm>
            <a:prstGeom prst="rect">
              <a:avLst/>
            </a:prstGeom>
            <a:solidFill>
              <a:srgbClr val="FFF7F7"/>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acc>
                      <m:accPr>
                        <m:chr m:val="̂"/>
                        <m:ctrlPr>
                          <a:rPr lang="pl-PL" sz="1400" i="1">
                            <a:solidFill>
                              <a:srgbClr val="836967"/>
                            </a:solidFill>
                            <a:latin typeface="Cambria Math" panose="02040503050406030204" pitchFamily="18" charset="0"/>
                          </a:rPr>
                        </m:ctrlPr>
                      </m:accPr>
                      <m:e>
                        <m:r>
                          <a:rPr lang="pl-PL" sz="1400" i="1">
                            <a:latin typeface="Cambria Math" panose="02040503050406030204" pitchFamily="18" charset="0"/>
                          </a:rPr>
                          <m:t>𝜌</m:t>
                        </m:r>
                      </m:e>
                    </m:acc>
                    <m:r>
                      <a:rPr lang="pl-PL" sz="1400" i="0">
                        <a:latin typeface="Cambria Math" panose="02040503050406030204" pitchFamily="18" charset="0"/>
                      </a:rPr>
                      <m:t>=</m:t>
                    </m:r>
                    <m:f>
                      <m:fPr>
                        <m:ctrlPr>
                          <a:rPr lang="pl-PL" sz="1400" i="1">
                            <a:solidFill>
                              <a:srgbClr val="836967"/>
                            </a:solidFill>
                            <a:latin typeface="Cambria Math" panose="02040503050406030204" pitchFamily="18" charset="0"/>
                          </a:rPr>
                        </m:ctrlPr>
                      </m:fPr>
                      <m:num>
                        <m:nary>
                          <m:naryPr>
                            <m:chr m:val="∑"/>
                            <m:limLoc m:val="undOvr"/>
                            <m:grow m:val="on"/>
                            <m:ctrlPr>
                              <a:rPr lang="pl-PL" sz="1400" i="1">
                                <a:latin typeface="Cambria Math" panose="02040503050406030204" pitchFamily="18" charset="0"/>
                              </a:rPr>
                            </m:ctrlPr>
                          </m:naryPr>
                          <m:sub>
                            <m:r>
                              <a:rPr lang="pl-PL" sz="1400" i="1">
                                <a:latin typeface="Cambria Math" panose="02040503050406030204" pitchFamily="18" charset="0"/>
                              </a:rPr>
                              <m:t>𝑖</m:t>
                            </m:r>
                            <m:r>
                              <a:rPr lang="pl-PL" sz="1400" i="0">
                                <a:latin typeface="Cambria Math" panose="02040503050406030204" pitchFamily="18" charset="0"/>
                              </a:rPr>
                              <m:t>=</m:t>
                            </m:r>
                            <m:r>
                              <a:rPr lang="pl-PL" sz="1400" b="0" i="0">
                                <a:latin typeface="Cambria Math" panose="02040503050406030204" pitchFamily="18" charset="0"/>
                              </a:rPr>
                              <m:t>2</m:t>
                            </m:r>
                          </m:sub>
                          <m:sup>
                            <m:r>
                              <a:rPr lang="pl-PL" sz="1400" i="1">
                                <a:latin typeface="Cambria Math" panose="02040503050406030204" pitchFamily="18" charset="0"/>
                              </a:rPr>
                              <m:t>𝑛</m:t>
                            </m:r>
                          </m:sup>
                          <m:e>
                            <m:sSub>
                              <m:sSubPr>
                                <m:ctrlPr>
                                  <a:rPr lang="pl-PL" sz="1400" i="1">
                                    <a:solidFill>
                                      <a:srgbClr val="836967"/>
                                    </a:solidFill>
                                    <a:latin typeface="Cambria Math" panose="02040503050406030204" pitchFamily="18" charset="0"/>
                                  </a:rPr>
                                </m:ctrlPr>
                              </m:sSubPr>
                              <m:e>
                                <m:r>
                                  <a:rPr lang="pl-PL" sz="1400" i="1">
                                    <a:latin typeface="Cambria Math" panose="02040503050406030204" pitchFamily="18" charset="0"/>
                                  </a:rPr>
                                  <m:t>𝑒</m:t>
                                </m:r>
                              </m:e>
                              <m:sub>
                                <m:r>
                                  <a:rPr lang="pl-PL" sz="1400" b="0" i="1">
                                    <a:latin typeface="Cambria Math" panose="02040503050406030204" pitchFamily="18" charset="0"/>
                                  </a:rPr>
                                  <m:t>𝑖</m:t>
                                </m:r>
                              </m:sub>
                            </m:sSub>
                          </m:e>
                        </m:nary>
                        <m:r>
                          <a:rPr lang="pl-PL" sz="1400" b="0" i="1">
                            <a:latin typeface="Cambria Math" panose="02040503050406030204" pitchFamily="18" charset="0"/>
                          </a:rPr>
                          <m:t>∗</m:t>
                        </m:r>
                        <m:sSub>
                          <m:sSubPr>
                            <m:ctrlPr>
                              <a:rPr lang="pl-PL" sz="1400" b="0" i="1">
                                <a:latin typeface="Cambria Math" panose="02040503050406030204" pitchFamily="18" charset="0"/>
                              </a:rPr>
                            </m:ctrlPr>
                          </m:sSubPr>
                          <m:e>
                            <m:r>
                              <a:rPr lang="pl-PL" sz="1400" b="0" i="1">
                                <a:latin typeface="Cambria Math" panose="02040503050406030204" pitchFamily="18" charset="0"/>
                              </a:rPr>
                              <m:t>𝑒</m:t>
                            </m:r>
                          </m:e>
                          <m:sub>
                            <m:r>
                              <a:rPr lang="pl-PL" sz="1400" b="0" i="1">
                                <a:latin typeface="Cambria Math" panose="02040503050406030204" pitchFamily="18" charset="0"/>
                              </a:rPr>
                              <m:t>𝑖</m:t>
                            </m:r>
                            <m:r>
                              <a:rPr lang="pl-PL" sz="1400" b="0" i="1">
                                <a:latin typeface="Cambria Math" panose="02040503050406030204" pitchFamily="18" charset="0"/>
                              </a:rPr>
                              <m:t>−1</m:t>
                            </m:r>
                          </m:sub>
                        </m:sSub>
                      </m:num>
                      <m:den>
                        <m:rad>
                          <m:radPr>
                            <m:degHide m:val="on"/>
                            <m:ctrlPr>
                              <a:rPr lang="pl-PL" sz="1400" i="1">
                                <a:solidFill>
                                  <a:srgbClr val="836967"/>
                                </a:solidFill>
                                <a:latin typeface="Cambria Math" panose="02040503050406030204" pitchFamily="18" charset="0"/>
                              </a:rPr>
                            </m:ctrlPr>
                          </m:radPr>
                          <m:deg/>
                          <m:e>
                            <m:nary>
                              <m:naryPr>
                                <m:chr m:val="∑"/>
                                <m:limLoc m:val="undOvr"/>
                                <m:grow m:val="on"/>
                                <m:ctrlPr>
                                  <a:rPr lang="pl-PL" sz="1400" i="1">
                                    <a:latin typeface="Cambria Math" panose="02040503050406030204" pitchFamily="18" charset="0"/>
                                  </a:rPr>
                                </m:ctrlPr>
                              </m:naryPr>
                              <m:sub>
                                <m:r>
                                  <a:rPr lang="pl-PL" sz="1400" i="1">
                                    <a:latin typeface="Cambria Math" panose="02040503050406030204" pitchFamily="18" charset="0"/>
                                  </a:rPr>
                                  <m:t>𝑖</m:t>
                                </m:r>
                                <m:r>
                                  <a:rPr lang="pl-PL" sz="1400" i="0">
                                    <a:latin typeface="Cambria Math" panose="02040503050406030204" pitchFamily="18" charset="0"/>
                                  </a:rPr>
                                  <m:t>=1</m:t>
                                </m:r>
                              </m:sub>
                              <m:sup>
                                <m:r>
                                  <a:rPr lang="pl-PL" sz="1400" i="1">
                                    <a:latin typeface="Cambria Math" panose="02040503050406030204" pitchFamily="18" charset="0"/>
                                  </a:rPr>
                                  <m:t>𝑛</m:t>
                                </m:r>
                              </m:sup>
                              <m:e>
                                <m:sSubSup>
                                  <m:sSubSupPr>
                                    <m:ctrlPr>
                                      <a:rPr lang="pl-PL" sz="1400" i="1">
                                        <a:solidFill>
                                          <a:srgbClr val="836967"/>
                                        </a:solidFill>
                                        <a:latin typeface="Cambria Math" panose="02040503050406030204" pitchFamily="18" charset="0"/>
                                      </a:rPr>
                                    </m:ctrlPr>
                                  </m:sSubSupPr>
                                  <m:e>
                                    <m:r>
                                      <a:rPr lang="pl-PL" sz="1400" i="1">
                                        <a:latin typeface="Cambria Math" panose="02040503050406030204" pitchFamily="18" charset="0"/>
                                      </a:rPr>
                                      <m:t>𝑒</m:t>
                                    </m:r>
                                  </m:e>
                                  <m:sub>
                                    <m:r>
                                      <a:rPr lang="pl-PL" sz="1400" i="1">
                                        <a:latin typeface="Cambria Math" panose="02040503050406030204" pitchFamily="18" charset="0"/>
                                      </a:rPr>
                                      <m:t>𝑖</m:t>
                                    </m:r>
                                  </m:sub>
                                  <m:sup>
                                    <m:r>
                                      <a:rPr lang="pl-PL" sz="1400" i="0">
                                        <a:latin typeface="Cambria Math" panose="02040503050406030204" pitchFamily="18" charset="0"/>
                                      </a:rPr>
                                      <m:t>2</m:t>
                                    </m:r>
                                  </m:sup>
                                </m:sSubSup>
                              </m:e>
                            </m:nary>
                            <m:r>
                              <a:rPr lang="pl-PL" sz="1400" i="0">
                                <a:latin typeface="Cambria Math" panose="02040503050406030204" pitchFamily="18" charset="0"/>
                              </a:rPr>
                              <m:t>∗</m:t>
                            </m:r>
                            <m:nary>
                              <m:naryPr>
                                <m:chr m:val="∑"/>
                                <m:limLoc m:val="undOvr"/>
                                <m:grow m:val="on"/>
                                <m:ctrlPr>
                                  <a:rPr lang="pl-PL" sz="1400" i="1">
                                    <a:latin typeface="Cambria Math" panose="02040503050406030204" pitchFamily="18" charset="0"/>
                                  </a:rPr>
                                </m:ctrlPr>
                              </m:naryPr>
                              <m:sub>
                                <m:r>
                                  <a:rPr lang="pl-PL" sz="1400" i="1">
                                    <a:latin typeface="Cambria Math" panose="02040503050406030204" pitchFamily="18" charset="0"/>
                                  </a:rPr>
                                  <m:t>𝑖</m:t>
                                </m:r>
                                <m:r>
                                  <a:rPr lang="pl-PL" sz="1400" i="0">
                                    <a:latin typeface="Cambria Math" panose="02040503050406030204" pitchFamily="18" charset="0"/>
                                  </a:rPr>
                                  <m:t>=2</m:t>
                                </m:r>
                              </m:sub>
                              <m:sup>
                                <m:r>
                                  <a:rPr lang="pl-PL" sz="1400" i="1">
                                    <a:latin typeface="Cambria Math" panose="02040503050406030204" pitchFamily="18" charset="0"/>
                                  </a:rPr>
                                  <m:t>𝑛</m:t>
                                </m:r>
                              </m:sup>
                              <m:e>
                                <m:sSubSup>
                                  <m:sSubSupPr>
                                    <m:ctrlPr>
                                      <a:rPr lang="pl-PL" sz="1400" i="1">
                                        <a:solidFill>
                                          <a:srgbClr val="836967"/>
                                        </a:solidFill>
                                        <a:latin typeface="Cambria Math" panose="02040503050406030204" pitchFamily="18" charset="0"/>
                                      </a:rPr>
                                    </m:ctrlPr>
                                  </m:sSubSupPr>
                                  <m:e>
                                    <m:r>
                                      <a:rPr lang="pl-PL" sz="1400" i="1">
                                        <a:latin typeface="Cambria Math" panose="02040503050406030204" pitchFamily="18" charset="0"/>
                                      </a:rPr>
                                      <m:t>𝑒</m:t>
                                    </m:r>
                                  </m:e>
                                  <m:sub>
                                    <m:r>
                                      <a:rPr lang="pl-PL" sz="1400" i="1">
                                        <a:latin typeface="Cambria Math" panose="02040503050406030204" pitchFamily="18" charset="0"/>
                                      </a:rPr>
                                      <m:t>𝑖</m:t>
                                    </m:r>
                                    <m:r>
                                      <a:rPr lang="pl-PL" sz="1400" i="0">
                                        <a:latin typeface="Cambria Math" panose="02040503050406030204" pitchFamily="18" charset="0"/>
                                      </a:rPr>
                                      <m:t>−1</m:t>
                                    </m:r>
                                  </m:sub>
                                  <m:sup>
                                    <m:r>
                                      <a:rPr lang="pl-PL" sz="1400" i="0">
                                        <a:latin typeface="Cambria Math" panose="02040503050406030204" pitchFamily="18" charset="0"/>
                                      </a:rPr>
                                      <m:t>2</m:t>
                                    </m:r>
                                  </m:sup>
                                </m:sSubSup>
                              </m:e>
                            </m:nary>
                          </m:e>
                        </m:rad>
                      </m:den>
                    </m:f>
                  </m:oMath>
                </m:oMathPara>
              </a14:m>
              <a:endParaRPr lang="pl-PL" sz="1100"/>
            </a:p>
          </xdr:txBody>
        </xdr:sp>
      </mc:Choice>
      <mc:Fallback xmlns="">
        <xdr:sp macro="" textlink="">
          <xdr:nvSpPr>
            <xdr:cNvPr id="2" name="pole tekstowe 1">
              <a:extLst>
                <a:ext uri="{FF2B5EF4-FFF2-40B4-BE49-F238E27FC236}">
                  <a16:creationId xmlns:a16="http://schemas.microsoft.com/office/drawing/2014/main" id="{4D935E68-FAD3-44BD-9925-1BDA27FE008D}"/>
                </a:ext>
              </a:extLst>
            </xdr:cNvPr>
            <xdr:cNvSpPr txBox="1"/>
          </xdr:nvSpPr>
          <xdr:spPr>
            <a:xfrm>
              <a:off x="8591550" y="1695450"/>
              <a:ext cx="2351309" cy="949036"/>
            </a:xfrm>
            <a:prstGeom prst="rect">
              <a:avLst/>
            </a:prstGeom>
            <a:solidFill>
              <a:srgbClr val="FFF7F7"/>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pl-PL" sz="1400" i="0">
                  <a:latin typeface="Cambria Math" panose="02040503050406030204" pitchFamily="18" charset="0"/>
                </a:rPr>
                <a:t>𝜌</a:t>
              </a:r>
              <a:r>
                <a:rPr lang="pl-PL" sz="1400" i="0">
                  <a:solidFill>
                    <a:srgbClr val="836967"/>
                  </a:solidFill>
                  <a:latin typeface="Cambria Math" panose="02040503050406030204" pitchFamily="18" charset="0"/>
                </a:rPr>
                <a:t> ̂</a:t>
              </a:r>
              <a:r>
                <a:rPr lang="pl-PL" sz="1400" i="0">
                  <a:latin typeface="Cambria Math" panose="02040503050406030204" pitchFamily="18" charset="0"/>
                </a:rPr>
                <a:t>=</a:t>
              </a:r>
              <a:r>
                <a:rPr lang="pl-PL" sz="1400" i="0">
                  <a:solidFill>
                    <a:srgbClr val="836967"/>
                  </a:solidFill>
                  <a:latin typeface="Cambria Math" panose="02040503050406030204" pitchFamily="18" charset="0"/>
                </a:rPr>
                <a:t>(∑129</a:t>
              </a:r>
              <a:r>
                <a:rPr lang="pl-PL" sz="1400" b="0" i="0">
                  <a:solidFill>
                    <a:srgbClr val="836967"/>
                  </a:solidFill>
                  <a:latin typeface="Cambria Math" panose="02040503050406030204" pitchFamily="18" charset="0"/>
                </a:rPr>
                <a:t>_(</a:t>
              </a:r>
              <a:r>
                <a:rPr lang="pl-PL" sz="1400" i="0">
                  <a:latin typeface="Cambria Math" panose="02040503050406030204" pitchFamily="18" charset="0"/>
                </a:rPr>
                <a:t>𝑖=</a:t>
              </a:r>
              <a:r>
                <a:rPr lang="pl-PL" sz="1400" b="0" i="0">
                  <a:latin typeface="Cambria Math" panose="02040503050406030204" pitchFamily="18" charset="0"/>
                </a:rPr>
                <a:t>2)^</a:t>
              </a:r>
              <a:r>
                <a:rPr lang="pl-PL" sz="1400" i="0">
                  <a:latin typeface="Cambria Math" panose="02040503050406030204" pitchFamily="18" charset="0"/>
                </a:rPr>
                <a:t>𝑛</a:t>
              </a:r>
              <a:r>
                <a:rPr lang="pl-PL" sz="1400" b="0" i="0">
                  <a:latin typeface="Cambria Math" panose="02040503050406030204" pitchFamily="18" charset="0"/>
                </a:rPr>
                <a:t>▒</a:t>
              </a:r>
              <a:r>
                <a:rPr lang="pl-PL" sz="1400" i="0">
                  <a:latin typeface="Cambria Math" panose="02040503050406030204" pitchFamily="18" charset="0"/>
                </a:rPr>
                <a:t>𝑒</a:t>
              </a:r>
              <a:r>
                <a:rPr lang="pl-PL" sz="1400" i="0">
                  <a:solidFill>
                    <a:srgbClr val="836967"/>
                  </a:solidFill>
                  <a:latin typeface="Cambria Math" panose="02040503050406030204" pitchFamily="18" charset="0"/>
                </a:rPr>
                <a:t>_</a:t>
              </a:r>
              <a:r>
                <a:rPr lang="pl-PL" sz="1400" b="0" i="0">
                  <a:latin typeface="Cambria Math" panose="02040503050406030204" pitchFamily="18" charset="0"/>
                </a:rPr>
                <a:t>𝑖 ∗𝑒_(𝑖−1)</a:t>
              </a:r>
              <a:r>
                <a:rPr lang="pl-PL" sz="1400" b="0" i="0">
                  <a:solidFill>
                    <a:srgbClr val="836967"/>
                  </a:solidFill>
                  <a:latin typeface="Cambria Math" panose="02040503050406030204" pitchFamily="18" charset="0"/>
                </a:rPr>
                <a:t>)/√(∑129_(</a:t>
              </a:r>
              <a:r>
                <a:rPr lang="pl-PL" sz="1400" i="0">
                  <a:latin typeface="Cambria Math" panose="02040503050406030204" pitchFamily="18" charset="0"/>
                </a:rPr>
                <a:t>𝑖=1)^𝑛▒𝑒</a:t>
              </a:r>
              <a:r>
                <a:rPr lang="pl-PL" sz="1400" i="0">
                  <a:solidFill>
                    <a:srgbClr val="836967"/>
                  </a:solidFill>
                  <a:latin typeface="Cambria Math" panose="02040503050406030204" pitchFamily="18" charset="0"/>
                </a:rPr>
                <a:t>_</a:t>
              </a:r>
              <a:r>
                <a:rPr lang="pl-PL" sz="1400" i="0">
                  <a:latin typeface="Cambria Math" panose="02040503050406030204" pitchFamily="18" charset="0"/>
                </a:rPr>
                <a:t>𝑖^2 ∗∑129_(𝑖=2)^𝑛▒𝑒</a:t>
              </a:r>
              <a:r>
                <a:rPr lang="pl-PL" sz="1400" i="0">
                  <a:solidFill>
                    <a:srgbClr val="836967"/>
                  </a:solidFill>
                  <a:latin typeface="Cambria Math" panose="02040503050406030204" pitchFamily="18" charset="0"/>
                </a:rPr>
                <a:t>_(</a:t>
              </a:r>
              <a:r>
                <a:rPr lang="pl-PL" sz="1400" i="0">
                  <a:latin typeface="Cambria Math" panose="02040503050406030204" pitchFamily="18" charset="0"/>
                </a:rPr>
                <a:t>𝑖−1</a:t>
              </a:r>
              <a:r>
                <a:rPr lang="pl-PL" sz="1400" i="0">
                  <a:solidFill>
                    <a:srgbClr val="836967"/>
                  </a:solidFill>
                  <a:latin typeface="Cambria Math" panose="02040503050406030204" pitchFamily="18" charset="0"/>
                </a:rPr>
                <a:t>)^</a:t>
              </a:r>
              <a:r>
                <a:rPr lang="pl-PL" sz="1400" i="0">
                  <a:latin typeface="Cambria Math" panose="02040503050406030204" pitchFamily="18" charset="0"/>
                </a:rPr>
                <a:t>2 </a:t>
              </a:r>
              <a:r>
                <a:rPr lang="pl-PL" sz="1400" i="0">
                  <a:solidFill>
                    <a:srgbClr val="836967"/>
                  </a:solidFill>
                  <a:latin typeface="Cambria Math" panose="02040503050406030204" pitchFamily="18" charset="0"/>
                </a:rPr>
                <a:t>)</a:t>
              </a:r>
              <a:endParaRPr lang="pl-PL" sz="1100"/>
            </a:p>
          </xdr:txBody>
        </xdr:sp>
      </mc:Fallback>
    </mc:AlternateContent>
    <xdr:clientData/>
  </xdr:oneCellAnchor>
  <xdr:oneCellAnchor>
    <xdr:from>
      <xdr:col>16</xdr:col>
      <xdr:colOff>381000</xdr:colOff>
      <xdr:row>8</xdr:row>
      <xdr:rowOff>133350</xdr:rowOff>
    </xdr:from>
    <xdr:ext cx="2023649" cy="830579"/>
    <mc:AlternateContent xmlns:mc="http://schemas.openxmlformats.org/markup-compatibility/2006" xmlns:a14="http://schemas.microsoft.com/office/drawing/2010/main">
      <mc:Choice Requires="a14">
        <xdr:sp macro="" textlink="">
          <xdr:nvSpPr>
            <xdr:cNvPr id="3" name="pole tekstowe 2">
              <a:extLst>
                <a:ext uri="{FF2B5EF4-FFF2-40B4-BE49-F238E27FC236}">
                  <a16:creationId xmlns:a16="http://schemas.microsoft.com/office/drawing/2014/main" id="{4A2E3412-D002-4EB0-ACE3-4EF6FCBD3F14}"/>
                </a:ext>
              </a:extLst>
            </xdr:cNvPr>
            <xdr:cNvSpPr txBox="1"/>
          </xdr:nvSpPr>
          <xdr:spPr>
            <a:xfrm>
              <a:off x="11210925" y="1733550"/>
              <a:ext cx="2023649" cy="830579"/>
            </a:xfrm>
            <a:prstGeom prst="rect">
              <a:avLst/>
            </a:prstGeom>
            <a:solidFill>
              <a:srgbClr val="FFF7F7"/>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r>
                      <a:rPr lang="pl-PL" sz="1800" b="0" i="1">
                        <a:latin typeface="Cambria Math" panose="02040503050406030204" pitchFamily="18" charset="0"/>
                      </a:rPr>
                      <m:t>𝑑</m:t>
                    </m:r>
                    <m:r>
                      <a:rPr lang="pl-PL" sz="1800" i="0">
                        <a:latin typeface="Cambria Math" panose="02040503050406030204" pitchFamily="18" charset="0"/>
                      </a:rPr>
                      <m:t>=</m:t>
                    </m:r>
                    <m:f>
                      <m:fPr>
                        <m:ctrlPr>
                          <a:rPr lang="pl-PL" sz="1800" i="1">
                            <a:solidFill>
                              <a:srgbClr val="836967"/>
                            </a:solidFill>
                            <a:latin typeface="Cambria Math" panose="02040503050406030204" pitchFamily="18" charset="0"/>
                          </a:rPr>
                        </m:ctrlPr>
                      </m:fPr>
                      <m:num>
                        <m:sSup>
                          <m:sSupPr>
                            <m:ctrlPr>
                              <a:rPr lang="pl-PL" sz="1800" b="0" i="1">
                                <a:latin typeface="Cambria Math" panose="02040503050406030204" pitchFamily="18" charset="0"/>
                              </a:rPr>
                            </m:ctrlPr>
                          </m:sSupPr>
                          <m:e>
                            <m:nary>
                              <m:naryPr>
                                <m:chr m:val="∑"/>
                                <m:limLoc m:val="undOvr"/>
                                <m:grow m:val="on"/>
                                <m:ctrlPr>
                                  <a:rPr lang="pl-PL" sz="1400" i="1">
                                    <a:solidFill>
                                      <a:schemeClr val="tx1"/>
                                    </a:solidFill>
                                    <a:effectLst/>
                                    <a:latin typeface="Cambria Math" panose="02040503050406030204" pitchFamily="18" charset="0"/>
                                    <a:ea typeface="+mn-ea"/>
                                    <a:cs typeface="+mn-cs"/>
                                  </a:rPr>
                                </m:ctrlPr>
                              </m:naryPr>
                              <m:sub>
                                <m:r>
                                  <a:rPr lang="pl-PL" sz="1400" i="1">
                                    <a:solidFill>
                                      <a:schemeClr val="tx1"/>
                                    </a:solidFill>
                                    <a:effectLst/>
                                    <a:latin typeface="Cambria Math" panose="02040503050406030204" pitchFamily="18" charset="0"/>
                                    <a:ea typeface="+mn-ea"/>
                                    <a:cs typeface="+mn-cs"/>
                                  </a:rPr>
                                  <m:t>𝑖</m:t>
                                </m:r>
                                <m:r>
                                  <a:rPr lang="pl-PL" sz="1400" i="0">
                                    <a:solidFill>
                                      <a:schemeClr val="tx1"/>
                                    </a:solidFill>
                                    <a:effectLst/>
                                    <a:latin typeface="Cambria Math" panose="02040503050406030204" pitchFamily="18" charset="0"/>
                                    <a:ea typeface="+mn-ea"/>
                                    <a:cs typeface="+mn-cs"/>
                                  </a:rPr>
                                  <m:t>=</m:t>
                                </m:r>
                                <m:r>
                                  <a:rPr lang="pl-PL" sz="1400" b="0" i="0">
                                    <a:solidFill>
                                      <a:schemeClr val="tx1"/>
                                    </a:solidFill>
                                    <a:effectLst/>
                                    <a:latin typeface="Cambria Math" panose="02040503050406030204" pitchFamily="18" charset="0"/>
                                    <a:ea typeface="+mn-ea"/>
                                    <a:cs typeface="+mn-cs"/>
                                  </a:rPr>
                                  <m:t>2</m:t>
                                </m:r>
                              </m:sub>
                              <m:sup>
                                <m:r>
                                  <a:rPr lang="pl-PL" sz="1400" i="1">
                                    <a:solidFill>
                                      <a:schemeClr val="tx1"/>
                                    </a:solidFill>
                                    <a:effectLst/>
                                    <a:latin typeface="Cambria Math" panose="02040503050406030204" pitchFamily="18" charset="0"/>
                                    <a:ea typeface="+mn-ea"/>
                                    <a:cs typeface="+mn-cs"/>
                                  </a:rPr>
                                  <m:t>𝑛</m:t>
                                </m:r>
                              </m:sup>
                              <m:e>
                                <m:sSub>
                                  <m:sSubPr>
                                    <m:ctrlPr>
                                      <a:rPr lang="pl-PL" sz="1400" i="1">
                                        <a:solidFill>
                                          <a:schemeClr val="tx1"/>
                                        </a:solidFill>
                                        <a:effectLst/>
                                        <a:latin typeface="Cambria Math" panose="02040503050406030204" pitchFamily="18" charset="0"/>
                                        <a:ea typeface="+mn-ea"/>
                                        <a:cs typeface="+mn-cs"/>
                                      </a:rPr>
                                    </m:ctrlPr>
                                  </m:sSubPr>
                                  <m:e>
                                    <m:r>
                                      <a:rPr lang="pl-PL" sz="1400" b="0" i="1">
                                        <a:solidFill>
                                          <a:schemeClr val="tx1"/>
                                        </a:solidFill>
                                        <a:effectLst/>
                                        <a:latin typeface="Cambria Math" panose="02040503050406030204" pitchFamily="18" charset="0"/>
                                        <a:ea typeface="+mn-ea"/>
                                        <a:cs typeface="+mn-cs"/>
                                      </a:rPr>
                                      <m:t>(</m:t>
                                    </m:r>
                                    <m:r>
                                      <a:rPr lang="pl-PL" sz="1400" i="1">
                                        <a:solidFill>
                                          <a:schemeClr val="tx1"/>
                                        </a:solidFill>
                                        <a:effectLst/>
                                        <a:latin typeface="Cambria Math" panose="02040503050406030204" pitchFamily="18" charset="0"/>
                                        <a:ea typeface="+mn-ea"/>
                                        <a:cs typeface="+mn-cs"/>
                                      </a:rPr>
                                      <m:t>𝑒</m:t>
                                    </m:r>
                                  </m:e>
                                  <m:sub>
                                    <m:r>
                                      <a:rPr lang="pl-PL" sz="1400" b="0" i="1">
                                        <a:solidFill>
                                          <a:schemeClr val="tx1"/>
                                        </a:solidFill>
                                        <a:effectLst/>
                                        <a:latin typeface="Cambria Math" panose="02040503050406030204" pitchFamily="18" charset="0"/>
                                        <a:ea typeface="+mn-ea"/>
                                        <a:cs typeface="+mn-cs"/>
                                      </a:rPr>
                                      <m:t>𝑖</m:t>
                                    </m:r>
                                  </m:sub>
                                </m:sSub>
                              </m:e>
                            </m:nary>
                            <m:r>
                              <a:rPr lang="pl-PL" sz="1400" b="0" i="1">
                                <a:solidFill>
                                  <a:schemeClr val="tx1"/>
                                </a:solidFill>
                                <a:effectLst/>
                                <a:latin typeface="Cambria Math" panose="02040503050406030204" pitchFamily="18" charset="0"/>
                                <a:ea typeface="+mn-ea"/>
                                <a:cs typeface="+mn-cs"/>
                              </a:rPr>
                              <m:t>−</m:t>
                            </m:r>
                            <m:sSub>
                              <m:sSubPr>
                                <m:ctrlPr>
                                  <a:rPr lang="pl-PL" sz="1400" b="0" i="1">
                                    <a:solidFill>
                                      <a:schemeClr val="tx1"/>
                                    </a:solidFill>
                                    <a:effectLst/>
                                    <a:latin typeface="Cambria Math" panose="02040503050406030204" pitchFamily="18" charset="0"/>
                                    <a:ea typeface="+mn-ea"/>
                                    <a:cs typeface="+mn-cs"/>
                                  </a:rPr>
                                </m:ctrlPr>
                              </m:sSubPr>
                              <m:e>
                                <m:r>
                                  <a:rPr lang="pl-PL" sz="1400" b="0" i="1">
                                    <a:solidFill>
                                      <a:schemeClr val="tx1"/>
                                    </a:solidFill>
                                    <a:effectLst/>
                                    <a:latin typeface="Cambria Math" panose="02040503050406030204" pitchFamily="18" charset="0"/>
                                    <a:ea typeface="+mn-ea"/>
                                    <a:cs typeface="+mn-cs"/>
                                  </a:rPr>
                                  <m:t>𝑒</m:t>
                                </m:r>
                              </m:e>
                              <m:sub>
                                <m:r>
                                  <a:rPr lang="pl-PL" sz="1400" b="0" i="1">
                                    <a:solidFill>
                                      <a:schemeClr val="tx1"/>
                                    </a:solidFill>
                                    <a:effectLst/>
                                    <a:latin typeface="Cambria Math" panose="02040503050406030204" pitchFamily="18" charset="0"/>
                                    <a:ea typeface="+mn-ea"/>
                                    <a:cs typeface="+mn-cs"/>
                                  </a:rPr>
                                  <m:t>𝑖</m:t>
                                </m:r>
                                <m:r>
                                  <a:rPr lang="pl-PL" sz="1400" b="0" i="1">
                                    <a:solidFill>
                                      <a:schemeClr val="tx1"/>
                                    </a:solidFill>
                                    <a:effectLst/>
                                    <a:latin typeface="Cambria Math" panose="02040503050406030204" pitchFamily="18" charset="0"/>
                                    <a:ea typeface="+mn-ea"/>
                                    <a:cs typeface="+mn-cs"/>
                                  </a:rPr>
                                  <m:t>−1</m:t>
                                </m:r>
                              </m:sub>
                            </m:sSub>
                            <m:r>
                              <a:rPr lang="pl-PL" sz="1400" b="0" i="1">
                                <a:solidFill>
                                  <a:schemeClr val="tx1"/>
                                </a:solidFill>
                                <a:effectLst/>
                                <a:latin typeface="Cambria Math" panose="02040503050406030204" pitchFamily="18" charset="0"/>
                                <a:ea typeface="+mn-ea"/>
                                <a:cs typeface="+mn-cs"/>
                              </a:rPr>
                              <m:t>)</m:t>
                            </m:r>
                          </m:e>
                          <m:sup>
                            <m:r>
                              <a:rPr lang="pl-PL" sz="1800" b="0" i="1">
                                <a:latin typeface="Cambria Math" panose="02040503050406030204" pitchFamily="18" charset="0"/>
                              </a:rPr>
                              <m:t>2</m:t>
                            </m:r>
                          </m:sup>
                        </m:sSup>
                      </m:num>
                      <m:den>
                        <m:nary>
                          <m:naryPr>
                            <m:chr m:val="∑"/>
                            <m:limLoc m:val="undOvr"/>
                            <m:grow m:val="on"/>
                            <m:ctrlPr>
                              <a:rPr lang="pl-PL" sz="1400" i="1">
                                <a:solidFill>
                                  <a:schemeClr val="tx1"/>
                                </a:solidFill>
                                <a:effectLst/>
                                <a:latin typeface="Cambria Math" panose="02040503050406030204" pitchFamily="18" charset="0"/>
                                <a:ea typeface="+mn-ea"/>
                                <a:cs typeface="+mn-cs"/>
                              </a:rPr>
                            </m:ctrlPr>
                          </m:naryPr>
                          <m:sub>
                            <m:r>
                              <a:rPr lang="pl-PL" sz="1400" i="1">
                                <a:solidFill>
                                  <a:schemeClr val="tx1"/>
                                </a:solidFill>
                                <a:effectLst/>
                                <a:latin typeface="Cambria Math" panose="02040503050406030204" pitchFamily="18" charset="0"/>
                                <a:ea typeface="+mn-ea"/>
                                <a:cs typeface="+mn-cs"/>
                              </a:rPr>
                              <m:t>𝑖</m:t>
                            </m:r>
                            <m:r>
                              <a:rPr lang="pl-PL" sz="1400" i="0">
                                <a:solidFill>
                                  <a:schemeClr val="tx1"/>
                                </a:solidFill>
                                <a:effectLst/>
                                <a:latin typeface="Cambria Math" panose="02040503050406030204" pitchFamily="18" charset="0"/>
                                <a:ea typeface="+mn-ea"/>
                                <a:cs typeface="+mn-cs"/>
                              </a:rPr>
                              <m:t>=1</m:t>
                            </m:r>
                          </m:sub>
                          <m:sup>
                            <m:r>
                              <a:rPr lang="pl-PL" sz="1400" i="1">
                                <a:solidFill>
                                  <a:schemeClr val="tx1"/>
                                </a:solidFill>
                                <a:effectLst/>
                                <a:latin typeface="Cambria Math" panose="02040503050406030204" pitchFamily="18" charset="0"/>
                                <a:ea typeface="+mn-ea"/>
                                <a:cs typeface="+mn-cs"/>
                              </a:rPr>
                              <m:t>𝑛</m:t>
                            </m:r>
                          </m:sup>
                          <m:e>
                            <m:sSubSup>
                              <m:sSubSupPr>
                                <m:ctrlPr>
                                  <a:rPr lang="pl-PL" sz="1400" i="1">
                                    <a:solidFill>
                                      <a:schemeClr val="tx1"/>
                                    </a:solidFill>
                                    <a:effectLst/>
                                    <a:latin typeface="Cambria Math" panose="02040503050406030204" pitchFamily="18" charset="0"/>
                                    <a:ea typeface="+mn-ea"/>
                                    <a:cs typeface="+mn-cs"/>
                                  </a:rPr>
                                </m:ctrlPr>
                              </m:sSubSupPr>
                              <m:e>
                                <m:r>
                                  <a:rPr lang="pl-PL" sz="1400" i="1">
                                    <a:solidFill>
                                      <a:schemeClr val="tx1"/>
                                    </a:solidFill>
                                    <a:effectLst/>
                                    <a:latin typeface="Cambria Math" panose="02040503050406030204" pitchFamily="18" charset="0"/>
                                    <a:ea typeface="+mn-ea"/>
                                    <a:cs typeface="+mn-cs"/>
                                  </a:rPr>
                                  <m:t>𝑒</m:t>
                                </m:r>
                              </m:e>
                              <m:sub>
                                <m:r>
                                  <a:rPr lang="pl-PL" sz="1400" i="1">
                                    <a:solidFill>
                                      <a:schemeClr val="tx1"/>
                                    </a:solidFill>
                                    <a:effectLst/>
                                    <a:latin typeface="Cambria Math" panose="02040503050406030204" pitchFamily="18" charset="0"/>
                                    <a:ea typeface="+mn-ea"/>
                                    <a:cs typeface="+mn-cs"/>
                                  </a:rPr>
                                  <m:t>𝑖</m:t>
                                </m:r>
                              </m:sub>
                              <m:sup>
                                <m:r>
                                  <a:rPr lang="pl-PL" sz="1400" i="0">
                                    <a:solidFill>
                                      <a:schemeClr val="tx1"/>
                                    </a:solidFill>
                                    <a:effectLst/>
                                    <a:latin typeface="Cambria Math" panose="02040503050406030204" pitchFamily="18" charset="0"/>
                                    <a:ea typeface="+mn-ea"/>
                                    <a:cs typeface="+mn-cs"/>
                                  </a:rPr>
                                  <m:t>2</m:t>
                                </m:r>
                              </m:sup>
                            </m:sSubSup>
                          </m:e>
                        </m:nary>
                      </m:den>
                    </m:f>
                  </m:oMath>
                </m:oMathPara>
              </a14:m>
              <a:endParaRPr lang="pl-PL" sz="1400"/>
            </a:p>
          </xdr:txBody>
        </xdr:sp>
      </mc:Choice>
      <mc:Fallback xmlns="">
        <xdr:sp macro="" textlink="">
          <xdr:nvSpPr>
            <xdr:cNvPr id="3" name="pole tekstowe 2">
              <a:extLst>
                <a:ext uri="{FF2B5EF4-FFF2-40B4-BE49-F238E27FC236}">
                  <a16:creationId xmlns:a16="http://schemas.microsoft.com/office/drawing/2014/main" id="{4A2E3412-D002-4EB0-ACE3-4EF6FCBD3F14}"/>
                </a:ext>
              </a:extLst>
            </xdr:cNvPr>
            <xdr:cNvSpPr txBox="1"/>
          </xdr:nvSpPr>
          <xdr:spPr>
            <a:xfrm>
              <a:off x="11210925" y="1733550"/>
              <a:ext cx="2023649" cy="830579"/>
            </a:xfrm>
            <a:prstGeom prst="rect">
              <a:avLst/>
            </a:prstGeom>
            <a:solidFill>
              <a:srgbClr val="FFF7F7"/>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pl-PL" sz="1800" b="0" i="0">
                  <a:latin typeface="Cambria Math" panose="02040503050406030204" pitchFamily="18" charset="0"/>
                </a:rPr>
                <a:t>𝑑</a:t>
              </a:r>
              <a:r>
                <a:rPr lang="pl-PL" sz="1800" i="0">
                  <a:latin typeface="Cambria Math" panose="02040503050406030204" pitchFamily="18" charset="0"/>
                </a:rPr>
                <a:t>=</a:t>
              </a:r>
              <a:r>
                <a:rPr lang="pl-PL" sz="1800" b="0" i="0">
                  <a:latin typeface="Cambria Math" panose="02040503050406030204" pitchFamily="18" charset="0"/>
                </a:rPr>
                <a:t>〖</a:t>
              </a:r>
              <a:r>
                <a:rPr lang="pl-PL" sz="1400" b="0" i="0">
                  <a:solidFill>
                    <a:schemeClr val="tx1"/>
                  </a:solidFill>
                  <a:effectLst/>
                  <a:latin typeface="Cambria Math" panose="02040503050406030204" pitchFamily="18" charset="0"/>
                  <a:ea typeface="+mn-ea"/>
                  <a:cs typeface="+mn-cs"/>
                </a:rPr>
                <a:t>∑129_(</a:t>
              </a:r>
              <a:r>
                <a:rPr lang="pl-PL" sz="1400" i="0">
                  <a:solidFill>
                    <a:schemeClr val="tx1"/>
                  </a:solidFill>
                  <a:effectLst/>
                  <a:latin typeface="Cambria Math" panose="02040503050406030204" pitchFamily="18" charset="0"/>
                  <a:ea typeface="+mn-ea"/>
                  <a:cs typeface="+mn-cs"/>
                </a:rPr>
                <a:t>𝑖=</a:t>
              </a:r>
              <a:r>
                <a:rPr lang="pl-PL" sz="1400" b="0" i="0">
                  <a:solidFill>
                    <a:schemeClr val="tx1"/>
                  </a:solidFill>
                  <a:effectLst/>
                  <a:latin typeface="Cambria Math" panose="02040503050406030204" pitchFamily="18" charset="0"/>
                  <a:ea typeface="+mn-ea"/>
                  <a:cs typeface="+mn-cs"/>
                </a:rPr>
                <a:t>2)^</a:t>
              </a:r>
              <a:r>
                <a:rPr lang="pl-PL" sz="1400" i="0">
                  <a:solidFill>
                    <a:schemeClr val="tx1"/>
                  </a:solidFill>
                  <a:effectLst/>
                  <a:latin typeface="Cambria Math" panose="02040503050406030204" pitchFamily="18" charset="0"/>
                  <a:ea typeface="+mn-ea"/>
                  <a:cs typeface="+mn-cs"/>
                </a:rPr>
                <a:t>𝑛</a:t>
              </a:r>
              <a:r>
                <a:rPr lang="pl-PL" sz="1400" b="0" i="0">
                  <a:solidFill>
                    <a:schemeClr val="tx1"/>
                  </a:solidFill>
                  <a:effectLst/>
                  <a:latin typeface="Cambria Math" panose="02040503050406030204" pitchFamily="18" charset="0"/>
                  <a:ea typeface="+mn-ea"/>
                  <a:cs typeface="+mn-cs"/>
                </a:rPr>
                <a:t>▒〖(</a:t>
              </a:r>
              <a:r>
                <a:rPr lang="pl-PL" sz="1400" i="0">
                  <a:solidFill>
                    <a:schemeClr val="tx1"/>
                  </a:solidFill>
                  <a:effectLst/>
                  <a:latin typeface="Cambria Math" panose="02040503050406030204" pitchFamily="18" charset="0"/>
                  <a:ea typeface="+mn-ea"/>
                  <a:cs typeface="+mn-cs"/>
                </a:rPr>
                <a:t>𝑒〗_</a:t>
              </a:r>
              <a:r>
                <a:rPr lang="pl-PL" sz="1400" b="0" i="0">
                  <a:solidFill>
                    <a:schemeClr val="tx1"/>
                  </a:solidFill>
                  <a:effectLst/>
                  <a:latin typeface="Cambria Math" panose="02040503050406030204" pitchFamily="18" charset="0"/>
                  <a:ea typeface="+mn-ea"/>
                  <a:cs typeface="+mn-cs"/>
                </a:rPr>
                <a:t>𝑖 −𝑒_(𝑖−1))</a:t>
              </a:r>
              <a:r>
                <a:rPr lang="pl-PL" sz="1800" b="0" i="0">
                  <a:solidFill>
                    <a:schemeClr val="tx1"/>
                  </a:solidFill>
                  <a:effectLst/>
                  <a:latin typeface="Cambria Math" panose="02040503050406030204" pitchFamily="18" charset="0"/>
                  <a:ea typeface="+mn-ea"/>
                  <a:cs typeface="+mn-cs"/>
                </a:rPr>
                <a:t>〗^</a:t>
              </a:r>
              <a:r>
                <a:rPr lang="pl-PL" sz="1800" b="0" i="0">
                  <a:latin typeface="Cambria Math" panose="02040503050406030204" pitchFamily="18" charset="0"/>
                </a:rPr>
                <a:t>2</a:t>
              </a:r>
              <a:r>
                <a:rPr lang="pl-PL" sz="1800" b="0" i="0">
                  <a:solidFill>
                    <a:srgbClr val="836967"/>
                  </a:solidFill>
                  <a:latin typeface="Cambria Math" panose="02040503050406030204" pitchFamily="18" charset="0"/>
                </a:rPr>
                <a:t>/(</a:t>
              </a:r>
              <a:r>
                <a:rPr lang="pl-PL" sz="1400" b="0" i="0">
                  <a:solidFill>
                    <a:schemeClr val="tx1"/>
                  </a:solidFill>
                  <a:effectLst/>
                  <a:latin typeface="Cambria Math" panose="02040503050406030204" pitchFamily="18" charset="0"/>
                  <a:ea typeface="+mn-ea"/>
                  <a:cs typeface="+mn-cs"/>
                </a:rPr>
                <a:t>∑129_(</a:t>
              </a:r>
              <a:r>
                <a:rPr lang="pl-PL" sz="1400" i="0">
                  <a:solidFill>
                    <a:schemeClr val="tx1"/>
                  </a:solidFill>
                  <a:effectLst/>
                  <a:latin typeface="Cambria Math" panose="02040503050406030204" pitchFamily="18" charset="0"/>
                  <a:ea typeface="+mn-ea"/>
                  <a:cs typeface="+mn-cs"/>
                </a:rPr>
                <a:t>𝑖=1)^𝑛▒𝑒_𝑖^2 </a:t>
              </a:r>
              <a:r>
                <a:rPr lang="pl-PL" sz="1800" i="0">
                  <a:solidFill>
                    <a:srgbClr val="836967"/>
                  </a:solidFill>
                  <a:effectLst/>
                  <a:latin typeface="Cambria Math" panose="02040503050406030204" pitchFamily="18" charset="0"/>
                  <a:ea typeface="+mn-ea"/>
                  <a:cs typeface="+mn-cs"/>
                </a:rPr>
                <a:t>)</a:t>
              </a:r>
              <a:endParaRPr lang="pl-PL" sz="14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1</xdr:col>
      <xdr:colOff>504825</xdr:colOff>
      <xdr:row>4</xdr:row>
      <xdr:rowOff>47625</xdr:rowOff>
    </xdr:from>
    <xdr:ext cx="2790825" cy="647700"/>
    <xdr:sp macro="" textlink="">
      <xdr:nvSpPr>
        <xdr:cNvPr id="2" name="pole tekstowe 1">
          <a:extLst>
            <a:ext uri="{FF2B5EF4-FFF2-40B4-BE49-F238E27FC236}">
              <a16:creationId xmlns:a16="http://schemas.microsoft.com/office/drawing/2014/main" id="{FC70DDE6-47E1-4BEB-B5E4-39A3B88DEF06}"/>
            </a:ext>
          </a:extLst>
        </xdr:cNvPr>
        <xdr:cNvSpPr txBox="1"/>
      </xdr:nvSpPr>
      <xdr:spPr>
        <a:xfrm>
          <a:off x="1114425" y="904875"/>
          <a:ext cx="2790825" cy="6477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cy-GB" sz="1800" b="1" baseline="0"/>
            <a:t>ŷ</a:t>
          </a:r>
          <a:r>
            <a:rPr lang="pl-PL" sz="1800" b="1" baseline="0"/>
            <a:t> = 19,70 - 0,07X2 - 0,46X3 </a:t>
          </a:r>
        </a:p>
        <a:p>
          <a:r>
            <a:rPr lang="pl-PL" sz="1400" b="1" baseline="0"/>
            <a:t>         (3,19)        (0,03)          (0,17)          </a:t>
          </a:r>
        </a:p>
      </xdr:txBody>
    </xdr:sp>
    <xdr:clientData/>
  </xdr:one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07687-2AE3-4D02-940C-CC64C8395A02}">
  <dimension ref="A1:H51"/>
  <sheetViews>
    <sheetView workbookViewId="0">
      <selection activeCell="D1" activeCellId="1" sqref="B1 D1:E1"/>
    </sheetView>
  </sheetViews>
  <sheetFormatPr defaultRowHeight="15" x14ac:dyDescent="0.25"/>
  <cols>
    <col min="2" max="2" width="20.28515625" customWidth="1"/>
    <col min="3" max="3" width="23.5703125" customWidth="1"/>
    <col min="4" max="4" width="21" customWidth="1"/>
    <col min="5" max="5" width="22.28515625" customWidth="1"/>
    <col min="6" max="6" width="21.5703125" customWidth="1"/>
    <col min="7" max="7" width="27" customWidth="1"/>
    <col min="8" max="8" width="29.7109375" customWidth="1"/>
    <col min="11" max="11" width="11.28515625" customWidth="1"/>
  </cols>
  <sheetData>
    <row r="1" spans="1:8" ht="72" customHeight="1" x14ac:dyDescent="0.25">
      <c r="A1" s="4" t="s">
        <v>16</v>
      </c>
      <c r="B1" s="6" t="s">
        <v>96</v>
      </c>
      <c r="C1" s="6" t="s">
        <v>97</v>
      </c>
      <c r="D1" s="6" t="s">
        <v>98</v>
      </c>
      <c r="E1" s="6" t="s">
        <v>99</v>
      </c>
      <c r="F1" s="6" t="s">
        <v>100</v>
      </c>
      <c r="G1" s="6" t="s">
        <v>101</v>
      </c>
      <c r="H1" s="6" t="s">
        <v>102</v>
      </c>
    </row>
    <row r="2" spans="1:8" x14ac:dyDescent="0.25">
      <c r="A2" t="s">
        <v>30</v>
      </c>
      <c r="B2" s="2">
        <v>3.6363636363636362</v>
      </c>
      <c r="C2" s="2">
        <v>6.4</v>
      </c>
      <c r="D2" s="2">
        <v>57.699999999999996</v>
      </c>
      <c r="E2" s="2">
        <v>14.899999999999999</v>
      </c>
      <c r="F2" s="2">
        <v>46.478999999999999</v>
      </c>
      <c r="G2" s="2">
        <v>3.6543499056797764</v>
      </c>
      <c r="H2" s="2">
        <v>11308.9328</v>
      </c>
    </row>
    <row r="3" spans="1:8" x14ac:dyDescent="0.25">
      <c r="A3" t="s">
        <v>31</v>
      </c>
      <c r="B3" s="2">
        <v>11.092866265280058</v>
      </c>
      <c r="C3" s="2">
        <v>8.3000000000000007</v>
      </c>
      <c r="D3" s="2">
        <v>64.900000000000006</v>
      </c>
      <c r="E3" s="2">
        <v>13.3</v>
      </c>
      <c r="F3" s="2">
        <v>63.502000000000002</v>
      </c>
      <c r="G3" s="2">
        <v>2.7381222663227374</v>
      </c>
      <c r="H3" s="2">
        <v>3617.8534100000002</v>
      </c>
    </row>
    <row r="4" spans="1:8" x14ac:dyDescent="0.25">
      <c r="A4" t="s">
        <v>32</v>
      </c>
      <c r="B4" s="2">
        <v>7.4899481338654468</v>
      </c>
      <c r="C4" s="2">
        <v>7.8</v>
      </c>
      <c r="D4" s="2">
        <v>89.3</v>
      </c>
      <c r="E4" s="2">
        <v>10.8</v>
      </c>
      <c r="F4" s="2">
        <v>49.648000000000003</v>
      </c>
      <c r="G4" s="2">
        <v>3.0352759539607144</v>
      </c>
      <c r="H4" s="2">
        <v>16473.96398</v>
      </c>
    </row>
    <row r="5" spans="1:8" x14ac:dyDescent="0.25">
      <c r="A5" t="s">
        <v>33</v>
      </c>
      <c r="B5" s="2">
        <v>4.8816582545205076</v>
      </c>
      <c r="C5" s="2">
        <v>6.2</v>
      </c>
      <c r="D5" s="2">
        <v>55.500000000000007</v>
      </c>
      <c r="E5" s="2">
        <v>14.2</v>
      </c>
      <c r="F5" s="2">
        <v>47.234999999999999</v>
      </c>
      <c r="G5" s="2">
        <v>3.4456110201476844</v>
      </c>
      <c r="H5" s="2">
        <v>6783.2146499999999</v>
      </c>
    </row>
    <row r="6" spans="1:8" x14ac:dyDescent="0.25">
      <c r="A6" t="s">
        <v>34</v>
      </c>
      <c r="B6" s="2">
        <v>11.044038411651137</v>
      </c>
      <c r="C6" s="2">
        <v>10.1</v>
      </c>
      <c r="D6" s="2">
        <v>94.199999999999989</v>
      </c>
      <c r="E6" s="2">
        <v>11</v>
      </c>
      <c r="F6" s="2">
        <v>70.191999999999993</v>
      </c>
      <c r="G6" s="2">
        <v>3.0673582794669327</v>
      </c>
      <c r="H6" s="2">
        <v>19735.98632</v>
      </c>
    </row>
    <row r="7" spans="1:8" x14ac:dyDescent="0.25">
      <c r="A7" t="s">
        <v>35</v>
      </c>
      <c r="B7" s="2">
        <v>9.5032103249237956</v>
      </c>
      <c r="C7" s="2">
        <v>6.8</v>
      </c>
      <c r="D7" s="2">
        <v>86</v>
      </c>
      <c r="E7" s="2">
        <v>9.5</v>
      </c>
      <c r="F7" s="2">
        <v>63.776000000000003</v>
      </c>
      <c r="G7" s="2">
        <v>3.2461970009223928</v>
      </c>
      <c r="H7" s="2">
        <v>16234.43346</v>
      </c>
    </row>
    <row r="8" spans="1:8" x14ac:dyDescent="0.25">
      <c r="A8" t="s">
        <v>36</v>
      </c>
      <c r="B8" s="2">
        <v>7.1490833621584233</v>
      </c>
      <c r="C8" s="2">
        <v>8</v>
      </c>
      <c r="D8" s="2">
        <v>86.3</v>
      </c>
      <c r="E8" s="2">
        <v>11.200000000000001</v>
      </c>
      <c r="F8" s="2">
        <v>78.608999999999995</v>
      </c>
      <c r="G8" s="2">
        <v>2.5760428855053941</v>
      </c>
      <c r="H8" s="2">
        <v>6342.5610800000004</v>
      </c>
    </row>
    <row r="9" spans="1:8" x14ac:dyDescent="0.25">
      <c r="A9" t="s">
        <v>37</v>
      </c>
      <c r="B9" s="2">
        <v>1.117065438901049</v>
      </c>
      <c r="C9" s="2">
        <v>7.5</v>
      </c>
      <c r="D9" s="2">
        <v>82.6</v>
      </c>
      <c r="E9" s="2">
        <v>10.5</v>
      </c>
      <c r="F9" s="2">
        <v>56.097000000000001</v>
      </c>
      <c r="G9" s="2">
        <v>3.8609295213156751</v>
      </c>
      <c r="H9" s="2">
        <v>1583.2359300000001</v>
      </c>
    </row>
    <row r="10" spans="1:8" x14ac:dyDescent="0.25">
      <c r="A10" t="s">
        <v>38</v>
      </c>
      <c r="B10" s="2">
        <v>5.4300922336685424</v>
      </c>
      <c r="C10" s="2">
        <v>8.1</v>
      </c>
      <c r="D10" s="2">
        <v>91.5</v>
      </c>
      <c r="E10" s="2">
        <v>13.200000000000001</v>
      </c>
      <c r="F10" s="2">
        <v>55.674999999999997</v>
      </c>
      <c r="G10" s="2">
        <v>3.4144358669309125</v>
      </c>
      <c r="H10" s="2">
        <v>27348.504120000001</v>
      </c>
    </row>
    <row r="11" spans="1:8" x14ac:dyDescent="0.25">
      <c r="A11" t="s">
        <v>39</v>
      </c>
      <c r="B11" s="2">
        <v>11.018079811162616</v>
      </c>
      <c r="C11" s="2">
        <v>6.5</v>
      </c>
      <c r="D11" s="2">
        <v>74.099999999999994</v>
      </c>
      <c r="E11" s="2">
        <v>13.200000000000001</v>
      </c>
      <c r="F11" s="2">
        <v>51.78</v>
      </c>
      <c r="G11" s="2">
        <v>3.2204430674573157</v>
      </c>
      <c r="H11" s="2">
        <v>31339.327509999999</v>
      </c>
    </row>
    <row r="12" spans="1:8" x14ac:dyDescent="0.25">
      <c r="A12" t="s">
        <v>40</v>
      </c>
      <c r="B12" s="2">
        <v>9.4565984474241365</v>
      </c>
      <c r="C12" s="2">
        <v>11.7</v>
      </c>
      <c r="D12" s="2">
        <v>86.1</v>
      </c>
      <c r="E12" s="2">
        <v>10.9</v>
      </c>
      <c r="F12" s="2">
        <v>58.655000000000001</v>
      </c>
      <c r="G12" s="2">
        <v>2.6282759277501304</v>
      </c>
      <c r="H12" s="2">
        <v>1545.51</v>
      </c>
    </row>
    <row r="13" spans="1:8" x14ac:dyDescent="0.25">
      <c r="A13" t="s">
        <v>41</v>
      </c>
      <c r="B13" s="2">
        <v>13.814922225151596</v>
      </c>
      <c r="C13" s="2">
        <v>5.5</v>
      </c>
      <c r="D13" s="2">
        <v>69.199999999999989</v>
      </c>
      <c r="E13" s="2">
        <v>9.1999999999999993</v>
      </c>
      <c r="F13" s="2">
        <v>48.759</v>
      </c>
      <c r="G13" s="2">
        <v>3.1961018395511993</v>
      </c>
      <c r="H13" s="2">
        <v>4512.1484700000001</v>
      </c>
    </row>
    <row r="14" spans="1:8" x14ac:dyDescent="0.25">
      <c r="A14" t="s">
        <v>42</v>
      </c>
      <c r="B14" s="2">
        <v>3.8214462197331578</v>
      </c>
      <c r="C14" s="2">
        <v>9.3000000000000007</v>
      </c>
      <c r="D14" s="2">
        <v>86.9</v>
      </c>
      <c r="E14" s="2">
        <v>8</v>
      </c>
      <c r="F14" s="2">
        <v>62.93</v>
      </c>
      <c r="G14" s="2">
        <v>2.8934985656439349</v>
      </c>
      <c r="H14" s="2">
        <v>31372.710940000001</v>
      </c>
    </row>
    <row r="15" spans="1:8" x14ac:dyDescent="0.25">
      <c r="A15" t="s">
        <v>43</v>
      </c>
      <c r="B15" s="2">
        <v>11.188995335306215</v>
      </c>
      <c r="C15" s="2">
        <v>7.3</v>
      </c>
      <c r="D15" s="2">
        <v>71.2</v>
      </c>
      <c r="E15" s="2">
        <v>12</v>
      </c>
      <c r="F15" s="2">
        <v>51.926000000000002</v>
      </c>
      <c r="G15" s="2">
        <v>1.7202192228428532</v>
      </c>
      <c r="H15" s="2">
        <v>12557.304260000001</v>
      </c>
    </row>
    <row r="16" spans="1:8" x14ac:dyDescent="0.25">
      <c r="A16" t="s">
        <v>44</v>
      </c>
      <c r="B16" s="2">
        <v>10.906933298868536</v>
      </c>
      <c r="C16" s="2">
        <v>5.2</v>
      </c>
      <c r="D16" s="2">
        <v>63.2</v>
      </c>
      <c r="E16" s="2">
        <v>9</v>
      </c>
      <c r="F16" s="2">
        <v>53.478000000000002</v>
      </c>
      <c r="G16" s="2">
        <v>2.6286833097259703</v>
      </c>
      <c r="H16" s="2">
        <v>5109.8635800000002</v>
      </c>
    </row>
    <row r="17" spans="1:8" x14ac:dyDescent="0.25">
      <c r="A17" t="s">
        <v>45</v>
      </c>
      <c r="B17" s="2">
        <v>12.746011176804082</v>
      </c>
      <c r="C17" s="2">
        <v>5.8</v>
      </c>
      <c r="D17" s="2">
        <v>72.3</v>
      </c>
      <c r="E17" s="2">
        <v>9.1</v>
      </c>
      <c r="F17" s="2">
        <v>56.098999999999997</v>
      </c>
      <c r="G17" s="2">
        <v>2.7822726640938567</v>
      </c>
      <c r="H17" s="2">
        <v>13374.12077</v>
      </c>
    </row>
    <row r="18" spans="1:8" x14ac:dyDescent="0.25">
      <c r="A18" t="s">
        <v>46</v>
      </c>
      <c r="B18" s="2">
        <v>8.4918715665581015</v>
      </c>
      <c r="C18" s="2">
        <v>6.5</v>
      </c>
      <c r="D18" s="2">
        <v>58.699999999999996</v>
      </c>
      <c r="E18" s="2">
        <v>13.900000000000002</v>
      </c>
      <c r="F18" s="2">
        <v>47.338999999999999</v>
      </c>
      <c r="G18" s="2">
        <v>2.1658379215281878</v>
      </c>
      <c r="H18" s="2">
        <v>13230.65638</v>
      </c>
    </row>
    <row r="19" spans="1:8" x14ac:dyDescent="0.25">
      <c r="A19" t="s">
        <v>47</v>
      </c>
      <c r="B19" s="2">
        <v>3.0376991589510496</v>
      </c>
      <c r="C19" s="2">
        <v>8.6</v>
      </c>
      <c r="D19" s="2">
        <v>71.5</v>
      </c>
      <c r="E19" s="2">
        <v>15.4</v>
      </c>
      <c r="F19" s="2">
        <v>50.874000000000002</v>
      </c>
      <c r="G19" s="2">
        <v>1.7768428340105027</v>
      </c>
      <c r="H19" s="2">
        <v>14707.97459</v>
      </c>
    </row>
    <row r="20" spans="1:8" x14ac:dyDescent="0.25">
      <c r="A20" t="s">
        <v>48</v>
      </c>
      <c r="B20" s="2">
        <v>12.152429305153788</v>
      </c>
      <c r="C20" s="2">
        <v>5.0999999999999996</v>
      </c>
      <c r="D20" s="2">
        <v>38.6</v>
      </c>
      <c r="E20" s="2">
        <v>8</v>
      </c>
      <c r="F20" s="2">
        <v>54.210999999999999</v>
      </c>
      <c r="G20" s="2">
        <v>2.1753283545940758</v>
      </c>
      <c r="H20" s="2">
        <v>6296.6090000000004</v>
      </c>
    </row>
    <row r="21" spans="1:8" x14ac:dyDescent="0.25">
      <c r="A21" t="s">
        <v>49</v>
      </c>
      <c r="B21" s="2">
        <v>18.131070670983586</v>
      </c>
      <c r="C21" s="2">
        <v>6.4</v>
      </c>
      <c r="D21" s="2">
        <v>85.6</v>
      </c>
      <c r="E21" s="2">
        <v>9.1999999999999993</v>
      </c>
      <c r="F21" s="2">
        <v>66.799000000000007</v>
      </c>
      <c r="G21" s="2">
        <v>3.3214428080706733</v>
      </c>
      <c r="H21" s="2">
        <v>8174.2941600000004</v>
      </c>
    </row>
    <row r="22" spans="1:8" x14ac:dyDescent="0.25">
      <c r="A22" t="s">
        <v>50</v>
      </c>
      <c r="B22" s="2">
        <v>8.3329142569776202</v>
      </c>
      <c r="C22" s="2">
        <v>9.3000000000000007</v>
      </c>
      <c r="D22" s="2">
        <v>91.3</v>
      </c>
      <c r="E22" s="2">
        <v>8.4</v>
      </c>
      <c r="F22" s="2">
        <v>78.457999999999998</v>
      </c>
      <c r="G22" s="2">
        <v>2.9768303060212307</v>
      </c>
      <c r="H22" s="2">
        <v>5327.6976800000002</v>
      </c>
    </row>
    <row r="23" spans="1:8" x14ac:dyDescent="0.25">
      <c r="A23" t="s">
        <v>51</v>
      </c>
      <c r="B23" s="2">
        <v>12.415963467892457</v>
      </c>
      <c r="C23" s="2">
        <v>10</v>
      </c>
      <c r="D23" s="2">
        <v>73.5</v>
      </c>
      <c r="E23" s="2">
        <v>11.1</v>
      </c>
      <c r="F23" s="2">
        <v>53.259</v>
      </c>
      <c r="G23" s="2">
        <v>2.5068842744559174</v>
      </c>
      <c r="H23" s="2">
        <v>28394.951969999998</v>
      </c>
    </row>
    <row r="24" spans="1:8" x14ac:dyDescent="0.25">
      <c r="A24" t="s">
        <v>52</v>
      </c>
      <c r="B24" s="2">
        <v>13.913621693507841</v>
      </c>
      <c r="C24" s="2">
        <v>6.3</v>
      </c>
      <c r="D24" s="2">
        <v>71.899999999999991</v>
      </c>
      <c r="E24" s="2">
        <v>8.4</v>
      </c>
      <c r="F24" s="2">
        <v>62.005000000000003</v>
      </c>
      <c r="G24" s="2">
        <v>2.7451053869467321</v>
      </c>
      <c r="H24" s="2">
        <v>33144.326249999998</v>
      </c>
    </row>
    <row r="25" spans="1:8" x14ac:dyDescent="0.25">
      <c r="A25" t="s">
        <v>53</v>
      </c>
      <c r="B25" s="2">
        <v>12.926167209554832</v>
      </c>
      <c r="C25" s="2">
        <v>8</v>
      </c>
      <c r="D25" s="2">
        <v>46.300000000000004</v>
      </c>
      <c r="E25" s="2">
        <v>17.5</v>
      </c>
      <c r="F25" s="2">
        <v>42.128999999999998</v>
      </c>
      <c r="G25" s="2">
        <v>2.5718066621589828</v>
      </c>
      <c r="H25" s="2">
        <v>21783.27666</v>
      </c>
    </row>
    <row r="26" spans="1:8" x14ac:dyDescent="0.25">
      <c r="A26" t="s">
        <v>54</v>
      </c>
      <c r="B26" s="2">
        <v>9.3506247505395113</v>
      </c>
      <c r="C26" s="2">
        <v>6.2</v>
      </c>
      <c r="D26" s="2">
        <v>69.5</v>
      </c>
      <c r="E26" s="2">
        <v>10.6</v>
      </c>
      <c r="F26" s="2">
        <v>51.697000000000003</v>
      </c>
      <c r="G26" s="2">
        <v>2.6619315983554057</v>
      </c>
      <c r="H26" s="2">
        <v>30786.131170000001</v>
      </c>
    </row>
    <row r="27" spans="1:8" x14ac:dyDescent="0.25">
      <c r="A27" t="s">
        <v>55</v>
      </c>
      <c r="B27" s="2">
        <v>11.885294819766054</v>
      </c>
      <c r="C27" s="2">
        <v>5.8</v>
      </c>
      <c r="D27" s="2">
        <v>53.400000000000006</v>
      </c>
      <c r="E27" s="2">
        <v>11</v>
      </c>
      <c r="F27" s="2">
        <v>53.360999999999997</v>
      </c>
      <c r="G27" s="2">
        <v>3.1566468655172191</v>
      </c>
      <c r="H27" s="2">
        <v>12735.724899999999</v>
      </c>
    </row>
    <row r="28" spans="1:8" x14ac:dyDescent="0.25">
      <c r="A28" t="s">
        <v>56</v>
      </c>
      <c r="B28" s="2">
        <v>7.9248933425935117</v>
      </c>
      <c r="C28" s="2">
        <v>4.3</v>
      </c>
      <c r="D28" s="2">
        <v>73</v>
      </c>
      <c r="E28" s="2">
        <v>8.3000000000000007</v>
      </c>
      <c r="F28" s="2">
        <v>57.57</v>
      </c>
      <c r="G28" s="2">
        <v>2.7106369274218189</v>
      </c>
      <c r="H28" s="2">
        <v>10050.446099999999</v>
      </c>
    </row>
    <row r="29" spans="1:8" x14ac:dyDescent="0.25">
      <c r="A29" t="s">
        <v>57</v>
      </c>
      <c r="B29" s="2">
        <v>8.2084634803816705</v>
      </c>
      <c r="C29" s="2">
        <v>13.5</v>
      </c>
      <c r="D29" s="2">
        <v>94.1</v>
      </c>
      <c r="E29" s="2">
        <v>12.9</v>
      </c>
      <c r="F29" s="2">
        <v>53.72</v>
      </c>
      <c r="G29" s="2">
        <v>3.3365633620424573</v>
      </c>
      <c r="H29" s="2">
        <v>7522.3714799999998</v>
      </c>
    </row>
    <row r="30" spans="1:8" x14ac:dyDescent="0.25">
      <c r="A30" t="s">
        <v>58</v>
      </c>
      <c r="B30" s="2">
        <v>10.446105491138638</v>
      </c>
      <c r="C30" s="2">
        <v>6.7</v>
      </c>
      <c r="D30" s="2">
        <v>58.3</v>
      </c>
      <c r="E30" s="2">
        <v>6.2</v>
      </c>
      <c r="F30" s="2">
        <v>67.096999999999994</v>
      </c>
      <c r="G30" s="2">
        <v>2.7212676803718141</v>
      </c>
      <c r="H30" s="2">
        <v>3552.1312600000001</v>
      </c>
    </row>
    <row r="31" spans="1:8" x14ac:dyDescent="0.25">
      <c r="A31" t="s">
        <v>59</v>
      </c>
      <c r="B31" s="2">
        <v>8.1466118119071087</v>
      </c>
      <c r="C31" s="2">
        <v>9.4</v>
      </c>
      <c r="D31" s="2">
        <v>93.8</v>
      </c>
      <c r="E31" s="2">
        <v>8.2000000000000011</v>
      </c>
      <c r="F31" s="2">
        <v>73.459999999999994</v>
      </c>
      <c r="G31" s="2">
        <v>5.5825184514359965</v>
      </c>
      <c r="H31" s="2">
        <v>3867.6071999999999</v>
      </c>
    </row>
    <row r="32" spans="1:8" x14ac:dyDescent="0.25">
      <c r="A32" t="s">
        <v>60</v>
      </c>
      <c r="B32" s="2">
        <v>7.9459496630449742</v>
      </c>
      <c r="C32" s="2">
        <v>7.9</v>
      </c>
      <c r="D32" s="2">
        <v>74.5</v>
      </c>
      <c r="E32" s="2">
        <v>16.5</v>
      </c>
      <c r="F32" s="2">
        <v>46.338000000000001</v>
      </c>
      <c r="G32" s="2">
        <v>0.67795998611796215</v>
      </c>
      <c r="H32" s="2">
        <v>12021.28996</v>
      </c>
    </row>
    <row r="33" spans="1:8" x14ac:dyDescent="0.25">
      <c r="A33" t="s">
        <v>61</v>
      </c>
      <c r="B33" s="2">
        <v>10.796975205776903</v>
      </c>
      <c r="C33" s="2">
        <v>9.8000000000000007</v>
      </c>
      <c r="D33" s="2">
        <v>87.4</v>
      </c>
      <c r="E33" s="2">
        <v>11.799999999999999</v>
      </c>
      <c r="F33" s="2">
        <v>74.471999999999994</v>
      </c>
      <c r="G33" s="2">
        <v>4.0860482636815982</v>
      </c>
      <c r="H33" s="2">
        <v>26998.39229</v>
      </c>
    </row>
    <row r="34" spans="1:8" x14ac:dyDescent="0.25">
      <c r="A34" t="s">
        <v>62</v>
      </c>
      <c r="B34" s="2">
        <v>5.7570622575716017</v>
      </c>
      <c r="C34" s="2">
        <v>7.2</v>
      </c>
      <c r="D34" s="2">
        <v>66.7</v>
      </c>
      <c r="E34" s="2">
        <v>13.700000000000001</v>
      </c>
      <c r="F34" s="2">
        <v>50.305</v>
      </c>
      <c r="G34" s="2">
        <v>3.2650295170478745</v>
      </c>
      <c r="H34" s="2">
        <v>23405.089909999999</v>
      </c>
    </row>
    <row r="35" spans="1:8" x14ac:dyDescent="0.25">
      <c r="A35" t="s">
        <v>63</v>
      </c>
      <c r="B35" s="2">
        <v>12.452705128559199</v>
      </c>
      <c r="C35" s="2">
        <v>4.9000000000000004</v>
      </c>
      <c r="D35" s="2">
        <v>61</v>
      </c>
      <c r="E35" s="2">
        <v>10.7</v>
      </c>
      <c r="F35" s="2">
        <v>61.53</v>
      </c>
      <c r="G35" s="2">
        <v>3.3398274422488172</v>
      </c>
      <c r="H35" s="2">
        <v>14106.022300000001</v>
      </c>
    </row>
    <row r="36" spans="1:8" x14ac:dyDescent="0.25">
      <c r="A36" t="s">
        <v>64</v>
      </c>
      <c r="B36" s="2">
        <v>6.2999124201239098</v>
      </c>
      <c r="C36" s="2">
        <v>8.1999999999999993</v>
      </c>
      <c r="D36" s="2">
        <v>76.3</v>
      </c>
      <c r="E36" s="2">
        <v>12.7</v>
      </c>
      <c r="F36" s="2">
        <v>53.640999999999998</v>
      </c>
      <c r="G36" s="2">
        <v>1.6187162181288519</v>
      </c>
      <c r="H36" s="2">
        <v>29764.198789999999</v>
      </c>
    </row>
    <row r="37" spans="1:8" x14ac:dyDescent="0.25">
      <c r="A37" t="s">
        <v>65</v>
      </c>
      <c r="B37" s="2">
        <v>9.6798866218252986</v>
      </c>
      <c r="C37" s="2">
        <v>6.3</v>
      </c>
      <c r="D37" s="2">
        <v>64.600000000000009</v>
      </c>
      <c r="E37" s="2">
        <v>15.5</v>
      </c>
      <c r="F37" s="2">
        <v>49.878</v>
      </c>
      <c r="G37" s="2">
        <v>3.2795055646087721</v>
      </c>
      <c r="H37" s="2">
        <v>14267.069380000001</v>
      </c>
    </row>
    <row r="38" spans="1:8" x14ac:dyDescent="0.25">
      <c r="A38" t="s">
        <v>66</v>
      </c>
      <c r="B38" s="2">
        <v>9.5724060398131456</v>
      </c>
      <c r="C38" s="2">
        <v>7.6</v>
      </c>
      <c r="D38" s="2">
        <v>80.5</v>
      </c>
      <c r="E38" s="2">
        <v>9.4</v>
      </c>
      <c r="F38" s="2">
        <v>56.311999999999998</v>
      </c>
      <c r="G38" s="2">
        <v>2.5785646469521328</v>
      </c>
      <c r="H38" s="2">
        <v>8717.0671000000002</v>
      </c>
    </row>
    <row r="39" spans="1:8" x14ac:dyDescent="0.25">
      <c r="A39" t="s">
        <v>67</v>
      </c>
      <c r="B39" s="2">
        <v>8.625</v>
      </c>
      <c r="C39" s="2">
        <v>8.9</v>
      </c>
      <c r="D39" s="2">
        <v>76.5</v>
      </c>
      <c r="E39" s="2">
        <v>10.6</v>
      </c>
      <c r="F39" s="2">
        <v>61.7</v>
      </c>
      <c r="G39" s="2">
        <v>2.3664553641819213</v>
      </c>
      <c r="H39" s="2">
        <v>26505.765810000001</v>
      </c>
    </row>
    <row r="40" spans="1:8" x14ac:dyDescent="0.25">
      <c r="A40" t="s">
        <v>68</v>
      </c>
      <c r="B40" s="2">
        <v>9.6372653894777791</v>
      </c>
      <c r="C40" s="2">
        <v>9.1999999999999993</v>
      </c>
      <c r="D40" s="2">
        <v>91.100000000000009</v>
      </c>
      <c r="E40" s="2">
        <v>8.5</v>
      </c>
      <c r="F40" s="2">
        <v>60.825000000000003</v>
      </c>
      <c r="G40" s="2">
        <v>2.9532931299515197</v>
      </c>
      <c r="H40" s="2">
        <v>1182.4576400000001</v>
      </c>
    </row>
    <row r="41" spans="1:8" x14ac:dyDescent="0.25">
      <c r="A41" t="s">
        <v>69</v>
      </c>
      <c r="B41" s="2">
        <v>8.2556976271610338</v>
      </c>
      <c r="C41" s="2">
        <v>6</v>
      </c>
      <c r="D41" s="2">
        <v>67.900000000000006</v>
      </c>
      <c r="E41" s="2">
        <v>13.3</v>
      </c>
      <c r="F41" s="2">
        <v>48.021000000000001</v>
      </c>
      <c r="G41" s="2">
        <v>3.1527163456010303</v>
      </c>
      <c r="H41" s="2">
        <v>21169.402719999998</v>
      </c>
    </row>
    <row r="42" spans="1:8" x14ac:dyDescent="0.25">
      <c r="A42" t="s">
        <v>70</v>
      </c>
      <c r="B42" s="2">
        <v>11.550997846101062</v>
      </c>
      <c r="C42" s="2">
        <v>4.2</v>
      </c>
      <c r="D42" s="2">
        <v>57.199999999999996</v>
      </c>
      <c r="E42" s="2">
        <v>11.600000000000001</v>
      </c>
      <c r="F42" s="2">
        <v>59.280999999999999</v>
      </c>
      <c r="G42" s="2">
        <v>3.4523818858608051</v>
      </c>
      <c r="H42" s="2">
        <v>14660.68139</v>
      </c>
    </row>
    <row r="43" spans="1:8" x14ac:dyDescent="0.25">
      <c r="A43" t="s">
        <v>71</v>
      </c>
      <c r="B43" s="2">
        <v>6.9314216631692158</v>
      </c>
      <c r="C43" s="2">
        <v>7.4</v>
      </c>
      <c r="D43" s="2">
        <v>66.2</v>
      </c>
      <c r="E43" s="2">
        <v>13.200000000000001</v>
      </c>
      <c r="F43" s="2">
        <v>51.045999999999999</v>
      </c>
      <c r="G43" s="2">
        <v>4.0616631677197388</v>
      </c>
      <c r="H43" s="2">
        <v>5128.27574</v>
      </c>
    </row>
    <row r="44" spans="1:8" x14ac:dyDescent="0.25">
      <c r="A44" t="s">
        <v>72</v>
      </c>
      <c r="B44" s="2">
        <v>10.803481247376702</v>
      </c>
      <c r="C44" s="2">
        <v>7.7</v>
      </c>
      <c r="D44" s="2">
        <v>83.7</v>
      </c>
      <c r="E44" s="2">
        <v>14.000000000000002</v>
      </c>
      <c r="F44" s="2">
        <v>55.128999999999998</v>
      </c>
      <c r="G44" s="2">
        <v>3.3331903987904403</v>
      </c>
      <c r="H44" s="2">
        <v>89229.397500000006</v>
      </c>
    </row>
    <row r="45" spans="1:8" x14ac:dyDescent="0.25">
      <c r="A45" t="s">
        <v>73</v>
      </c>
      <c r="B45" s="2">
        <v>9.4620525375504521</v>
      </c>
      <c r="C45" s="2">
        <v>4.8</v>
      </c>
      <c r="D45" s="2">
        <v>89.8</v>
      </c>
      <c r="E45" s="2">
        <v>7.3999999999999995</v>
      </c>
      <c r="F45" s="2">
        <v>52.204000000000001</v>
      </c>
      <c r="G45" s="2">
        <v>2.3690112770352374</v>
      </c>
      <c r="H45" s="2">
        <v>8293.3779400000003</v>
      </c>
    </row>
    <row r="46" spans="1:8" x14ac:dyDescent="0.25">
      <c r="A46" t="s">
        <v>74</v>
      </c>
      <c r="B46" s="2">
        <v>16.244325216673545</v>
      </c>
      <c r="C46" s="2">
        <v>5.6</v>
      </c>
      <c r="D46" s="2">
        <v>35.099999999999994</v>
      </c>
      <c r="E46" s="2">
        <v>8.6</v>
      </c>
      <c r="F46" s="2">
        <v>59.186999999999998</v>
      </c>
      <c r="G46" s="2">
        <v>2.6325626015686288</v>
      </c>
      <c r="H46" s="2">
        <v>1529.1359199999999</v>
      </c>
    </row>
    <row r="47" spans="1:8" x14ac:dyDescent="0.25">
      <c r="A47" t="s">
        <v>75</v>
      </c>
      <c r="B47" s="2">
        <v>7.8652592392104355</v>
      </c>
      <c r="C47" s="2">
        <v>6.4</v>
      </c>
      <c r="D47" s="2">
        <v>75.599999999999994</v>
      </c>
      <c r="E47" s="2">
        <v>7.8</v>
      </c>
      <c r="F47" s="2">
        <v>61.957999999999998</v>
      </c>
      <c r="G47" s="2">
        <v>2.8633746123507851</v>
      </c>
      <c r="H47" s="2">
        <v>19199.319960000001</v>
      </c>
    </row>
    <row r="48" spans="1:8" x14ac:dyDescent="0.25">
      <c r="A48" t="s">
        <v>76</v>
      </c>
      <c r="B48" s="2">
        <v>14.809969385247806</v>
      </c>
      <c r="C48" s="2">
        <v>8.5</v>
      </c>
      <c r="D48" s="2">
        <v>83.399999999999991</v>
      </c>
      <c r="E48" s="2">
        <v>8.3000000000000007</v>
      </c>
      <c r="F48" s="2">
        <v>67.126000000000005</v>
      </c>
      <c r="G48" s="2">
        <v>2.0727585430614384</v>
      </c>
      <c r="H48" s="2">
        <v>19271.89861</v>
      </c>
    </row>
    <row r="49" spans="1:8" x14ac:dyDescent="0.25">
      <c r="A49" t="s">
        <v>77</v>
      </c>
      <c r="B49" s="2">
        <v>8.9843172066873791</v>
      </c>
      <c r="C49" s="2">
        <v>8.1999999999999993</v>
      </c>
      <c r="D49" s="2">
        <v>44.6</v>
      </c>
      <c r="E49" s="2">
        <v>14.099999999999998</v>
      </c>
      <c r="F49" s="2">
        <v>44.994</v>
      </c>
      <c r="G49" s="2">
        <v>2.5661325413060494</v>
      </c>
      <c r="H49" s="2">
        <v>3021.0678899999998</v>
      </c>
    </row>
    <row r="50" spans="1:8" x14ac:dyDescent="0.25">
      <c r="A50" t="s">
        <v>78</v>
      </c>
      <c r="B50" s="2">
        <v>10.13451619969333</v>
      </c>
      <c r="C50" s="2">
        <v>6.4</v>
      </c>
      <c r="D50" s="2">
        <v>67.100000000000009</v>
      </c>
      <c r="E50" s="2">
        <v>8</v>
      </c>
      <c r="F50" s="2">
        <v>55.593000000000004</v>
      </c>
      <c r="G50" s="2">
        <v>3.0204083732022551</v>
      </c>
      <c r="H50" s="2">
        <v>28284.943070000001</v>
      </c>
    </row>
    <row r="51" spans="1:8" x14ac:dyDescent="0.25">
      <c r="A51" t="s">
        <v>79</v>
      </c>
      <c r="B51" s="2">
        <v>12.008648648648649</v>
      </c>
      <c r="C51" s="2">
        <v>5.9</v>
      </c>
      <c r="D51" s="2">
        <v>62</v>
      </c>
      <c r="E51" s="2">
        <v>9.8000000000000007</v>
      </c>
      <c r="F51" s="2">
        <v>61.854999999999997</v>
      </c>
      <c r="G51" s="2">
        <v>4.6949485513318949</v>
      </c>
      <c r="H51" s="2">
        <v>6916.1400700000004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AF86-C64B-4B73-A1C4-E232010976EC}">
  <dimension ref="A1:W55"/>
  <sheetViews>
    <sheetView workbookViewId="0">
      <selection activeCell="K28" sqref="K28"/>
    </sheetView>
  </sheetViews>
  <sheetFormatPr defaultRowHeight="15" x14ac:dyDescent="0.25"/>
  <cols>
    <col min="4" max="4" width="9.140625" customWidth="1"/>
    <col min="7" max="7" width="13.5703125" customWidth="1"/>
    <col min="8" max="8" width="20.85546875" customWidth="1"/>
    <col min="9" max="9" width="9.85546875" bestFit="1" customWidth="1"/>
  </cols>
  <sheetData>
    <row r="1" spans="1:23" ht="18.75" x14ac:dyDescent="0.25">
      <c r="A1" s="83" t="s">
        <v>295</v>
      </c>
      <c r="B1" s="83"/>
      <c r="C1" s="83"/>
      <c r="D1" s="83"/>
      <c r="E1" s="83"/>
      <c r="F1" s="83"/>
      <c r="G1" s="83"/>
      <c r="H1" s="83"/>
    </row>
    <row r="3" spans="1:23" ht="15" customHeight="1" x14ac:dyDescent="0.25">
      <c r="D3" t="s">
        <v>269</v>
      </c>
      <c r="E3" t="s">
        <v>270</v>
      </c>
    </row>
    <row r="4" spans="1:23" ht="15" customHeight="1" thickBot="1" x14ac:dyDescent="0.3">
      <c r="B4" s="18" t="s">
        <v>151</v>
      </c>
      <c r="C4" s="18" t="s">
        <v>268</v>
      </c>
      <c r="D4" s="18" t="s">
        <v>290</v>
      </c>
      <c r="E4" s="18" t="s">
        <v>291</v>
      </c>
      <c r="F4" s="18" t="s">
        <v>292</v>
      </c>
      <c r="G4" s="18" t="s">
        <v>293</v>
      </c>
      <c r="H4" s="18" t="s">
        <v>294</v>
      </c>
    </row>
    <row r="5" spans="1:23" ht="15.75" thickBot="1" x14ac:dyDescent="0.3">
      <c r="A5">
        <v>1</v>
      </c>
      <c r="B5">
        <v>-5.1750860000000003</v>
      </c>
      <c r="C5">
        <f>B5^2</f>
        <v>26.781515107396004</v>
      </c>
      <c r="D5">
        <v>-7.9974210000000001</v>
      </c>
      <c r="E5">
        <v>8.6208650000000002</v>
      </c>
      <c r="F5" s="42">
        <v>0.37509999999999999</v>
      </c>
      <c r="G5">
        <f>E5-D5</f>
        <v>16.618286000000001</v>
      </c>
      <c r="H5">
        <f>F5*G5</f>
        <v>6.2335190786000005</v>
      </c>
    </row>
    <row r="6" spans="1:23" ht="15.75" thickBot="1" x14ac:dyDescent="0.3">
      <c r="A6">
        <v>2</v>
      </c>
      <c r="B6">
        <v>2.0362580000000001</v>
      </c>
      <c r="C6">
        <f t="shared" ref="C6:C54" si="0">B6^2</f>
        <v>4.1463466425640005</v>
      </c>
      <c r="D6">
        <v>-6.1526909999999999</v>
      </c>
      <c r="E6">
        <v>4.7328349999999997</v>
      </c>
      <c r="F6" s="43">
        <v>0.25740000000000002</v>
      </c>
      <c r="G6">
        <f t="shared" ref="G6:G54" si="1">E6-D6</f>
        <v>10.885525999999999</v>
      </c>
      <c r="H6">
        <f t="shared" ref="H6:H29" si="2">F6*G6</f>
        <v>2.8019343923999998</v>
      </c>
    </row>
    <row r="7" spans="1:23" ht="21.75" thickBot="1" x14ac:dyDescent="0.4">
      <c r="A7">
        <v>3</v>
      </c>
      <c r="B7">
        <v>-1.023957</v>
      </c>
      <c r="C7">
        <f t="shared" si="0"/>
        <v>1.048487937849</v>
      </c>
      <c r="D7">
        <v>-5.1750860000000003</v>
      </c>
      <c r="E7">
        <v>4.5235519999999996</v>
      </c>
      <c r="F7" s="43">
        <v>0.22600000000000001</v>
      </c>
      <c r="G7">
        <f t="shared" si="1"/>
        <v>9.698637999999999</v>
      </c>
      <c r="H7">
        <f t="shared" si="2"/>
        <v>2.1918921879999997</v>
      </c>
      <c r="M7" s="50" t="s">
        <v>296</v>
      </c>
      <c r="N7" s="50"/>
    </row>
    <row r="8" spans="1:23" ht="15.75" thickBot="1" x14ac:dyDescent="0.3">
      <c r="A8">
        <v>4</v>
      </c>
      <c r="B8">
        <v>-4.410819</v>
      </c>
      <c r="C8">
        <f t="shared" si="0"/>
        <v>19.455324250760999</v>
      </c>
      <c r="D8">
        <v>-4.5865429999999998</v>
      </c>
      <c r="E8">
        <v>3.374126</v>
      </c>
      <c r="F8" s="43">
        <v>0.20319999999999999</v>
      </c>
      <c r="G8">
        <f t="shared" si="1"/>
        <v>7.9606689999999993</v>
      </c>
      <c r="H8">
        <f t="shared" si="2"/>
        <v>1.6176079407999997</v>
      </c>
    </row>
    <row r="9" spans="1:23" ht="15.75" thickBot="1" x14ac:dyDescent="0.3">
      <c r="A9">
        <v>5</v>
      </c>
      <c r="B9">
        <v>2.9584290000000002</v>
      </c>
      <c r="C9">
        <f t="shared" si="0"/>
        <v>8.7523021480410019</v>
      </c>
      <c r="D9">
        <v>-4.410819</v>
      </c>
      <c r="E9">
        <v>3.1626099999999999</v>
      </c>
      <c r="F9" s="43">
        <v>0.1847</v>
      </c>
      <c r="G9">
        <f t="shared" si="1"/>
        <v>7.573429</v>
      </c>
      <c r="H9">
        <f t="shared" si="2"/>
        <v>1.3988123363</v>
      </c>
      <c r="M9" s="4" t="s">
        <v>297</v>
      </c>
      <c r="N9" s="4"/>
      <c r="S9" s="78" t="s">
        <v>275</v>
      </c>
      <c r="T9" s="78"/>
      <c r="U9" s="78"/>
      <c r="V9" s="78"/>
      <c r="W9" s="78"/>
    </row>
    <row r="10" spans="1:23" ht="15.75" thickBot="1" x14ac:dyDescent="0.3">
      <c r="A10">
        <v>6</v>
      </c>
      <c r="B10">
        <v>0.15707299999999999</v>
      </c>
      <c r="C10">
        <f t="shared" si="0"/>
        <v>2.4671927328999997E-2</v>
      </c>
      <c r="D10">
        <v>-2.9842170000000001</v>
      </c>
      <c r="E10">
        <v>3.0808170000000001</v>
      </c>
      <c r="F10" s="43">
        <v>0.1691</v>
      </c>
      <c r="G10">
        <f t="shared" si="1"/>
        <v>6.0650340000000007</v>
      </c>
      <c r="H10">
        <f t="shared" si="2"/>
        <v>1.0255972494000001</v>
      </c>
      <c r="M10" s="4" t="s">
        <v>298</v>
      </c>
      <c r="N10" s="4"/>
      <c r="S10" s="78"/>
      <c r="T10" s="78"/>
      <c r="U10" s="78"/>
      <c r="V10" s="78"/>
      <c r="W10" s="78"/>
    </row>
    <row r="11" spans="1:23" ht="15.75" thickBot="1" x14ac:dyDescent="0.3">
      <c r="A11">
        <v>7</v>
      </c>
      <c r="B11">
        <v>-1.3875789999999999</v>
      </c>
      <c r="C11">
        <f t="shared" si="0"/>
        <v>1.9253754812409998</v>
      </c>
      <c r="D11">
        <v>-2.9792730000000001</v>
      </c>
      <c r="E11">
        <v>2.9584290000000002</v>
      </c>
      <c r="F11" s="43">
        <v>0.15540000000000001</v>
      </c>
      <c r="G11">
        <f t="shared" si="1"/>
        <v>5.9377019999999998</v>
      </c>
      <c r="H11">
        <f t="shared" si="2"/>
        <v>0.92271889080000002</v>
      </c>
      <c r="S11" s="78"/>
      <c r="T11" s="78"/>
      <c r="U11" s="78"/>
      <c r="V11" s="78"/>
      <c r="W11" s="78"/>
    </row>
    <row r="12" spans="1:23" ht="15.75" thickBot="1" x14ac:dyDescent="0.3">
      <c r="A12">
        <v>8</v>
      </c>
      <c r="B12">
        <v>-7.9974210000000001</v>
      </c>
      <c r="C12">
        <f t="shared" si="0"/>
        <v>63.958742651241003</v>
      </c>
      <c r="D12">
        <v>-2.8789850000000001</v>
      </c>
      <c r="E12">
        <v>2.9489830000000001</v>
      </c>
      <c r="F12" s="43">
        <v>0.14299999999999999</v>
      </c>
      <c r="G12">
        <f t="shared" si="1"/>
        <v>5.8279680000000003</v>
      </c>
      <c r="H12">
        <f t="shared" si="2"/>
        <v>0.833399424</v>
      </c>
      <c r="S12" s="78"/>
      <c r="T12" s="78"/>
      <c r="U12" s="78"/>
      <c r="V12" s="78"/>
      <c r="W12" s="78"/>
    </row>
    <row r="13" spans="1:23" ht="15.75" thickBot="1" x14ac:dyDescent="0.3">
      <c r="A13">
        <v>9</v>
      </c>
      <c r="B13">
        <v>-1.823698</v>
      </c>
      <c r="C13">
        <f t="shared" si="0"/>
        <v>3.325874395204</v>
      </c>
      <c r="D13">
        <v>-2.3383699999999998</v>
      </c>
      <c r="E13">
        <v>2.9478780000000002</v>
      </c>
      <c r="F13" s="43">
        <v>0.13170000000000001</v>
      </c>
      <c r="G13">
        <f t="shared" si="1"/>
        <v>5.2862480000000005</v>
      </c>
      <c r="H13">
        <f t="shared" si="2"/>
        <v>0.69619886160000011</v>
      </c>
      <c r="N13" t="s">
        <v>273</v>
      </c>
      <c r="O13">
        <f>H31/C55</f>
        <v>0.98548606961872165</v>
      </c>
    </row>
    <row r="14" spans="1:23" ht="16.5" thickBot="1" x14ac:dyDescent="0.3">
      <c r="A14">
        <v>10</v>
      </c>
      <c r="B14">
        <v>2.5586419999999999</v>
      </c>
      <c r="C14">
        <f t="shared" si="0"/>
        <v>6.5466488841639991</v>
      </c>
      <c r="D14">
        <v>-2.2394080000000001</v>
      </c>
      <c r="E14">
        <v>2.6156579999999998</v>
      </c>
      <c r="F14" s="43">
        <v>0.1212</v>
      </c>
      <c r="G14">
        <f t="shared" si="1"/>
        <v>4.8550659999999999</v>
      </c>
      <c r="H14">
        <f t="shared" si="2"/>
        <v>0.58843399919999995</v>
      </c>
      <c r="N14" s="45" t="s">
        <v>274</v>
      </c>
      <c r="O14" s="45">
        <v>0.94699999999999995</v>
      </c>
    </row>
    <row r="15" spans="1:23" ht="15.75" thickBot="1" x14ac:dyDescent="0.3">
      <c r="A15">
        <v>11</v>
      </c>
      <c r="B15">
        <v>0.77009399999999995</v>
      </c>
      <c r="C15">
        <f t="shared" si="0"/>
        <v>0.59304476883599988</v>
      </c>
      <c r="D15">
        <v>-2.079663</v>
      </c>
      <c r="E15">
        <v>2.5586419999999999</v>
      </c>
      <c r="F15" s="43">
        <v>0.1113</v>
      </c>
      <c r="G15">
        <f t="shared" si="1"/>
        <v>4.6383049999999999</v>
      </c>
      <c r="H15">
        <f t="shared" si="2"/>
        <v>0.51624334649999992</v>
      </c>
    </row>
    <row r="16" spans="1:23" ht="15.75" thickBot="1" x14ac:dyDescent="0.3">
      <c r="A16">
        <v>12</v>
      </c>
      <c r="B16">
        <v>3.1626099999999999</v>
      </c>
      <c r="C16">
        <f t="shared" si="0"/>
        <v>10.0021020121</v>
      </c>
      <c r="D16">
        <v>-1.823698</v>
      </c>
      <c r="E16">
        <v>2.27162</v>
      </c>
      <c r="F16" s="43">
        <v>0.10199999999999999</v>
      </c>
      <c r="G16">
        <f t="shared" si="1"/>
        <v>4.0953179999999998</v>
      </c>
      <c r="H16">
        <f t="shared" si="2"/>
        <v>0.41772243599999997</v>
      </c>
    </row>
    <row r="17" spans="1:9" ht="15.75" thickBot="1" x14ac:dyDescent="0.3">
      <c r="A17">
        <v>13</v>
      </c>
      <c r="B17">
        <v>-6.1526909999999999</v>
      </c>
      <c r="C17">
        <f t="shared" si="0"/>
        <v>37.855606541481002</v>
      </c>
      <c r="D17">
        <v>-1.3875789999999999</v>
      </c>
      <c r="E17">
        <v>2.0362580000000001</v>
      </c>
      <c r="F17" s="43">
        <v>9.3200000000000005E-2</v>
      </c>
      <c r="G17">
        <f t="shared" si="1"/>
        <v>3.4238369999999998</v>
      </c>
      <c r="H17">
        <f t="shared" si="2"/>
        <v>0.31910160840000001</v>
      </c>
    </row>
    <row r="18" spans="1:9" ht="15.75" thickBot="1" x14ac:dyDescent="0.3">
      <c r="A18">
        <v>14</v>
      </c>
      <c r="B18">
        <v>1.9735830000000001</v>
      </c>
      <c r="C18">
        <f t="shared" si="0"/>
        <v>3.8950298578890004</v>
      </c>
      <c r="D18">
        <v>-1.2514940000000001</v>
      </c>
      <c r="E18">
        <v>1.9735830000000001</v>
      </c>
      <c r="F18" s="43">
        <v>8.4599999999999995E-2</v>
      </c>
      <c r="G18">
        <f t="shared" si="1"/>
        <v>3.2250770000000002</v>
      </c>
      <c r="H18">
        <f t="shared" si="2"/>
        <v>0.27284151420000002</v>
      </c>
    </row>
    <row r="19" spans="1:9" ht="15.75" thickBot="1" x14ac:dyDescent="0.3">
      <c r="A19">
        <v>15</v>
      </c>
      <c r="B19">
        <v>-0.24612100000000001</v>
      </c>
      <c r="C19">
        <f t="shared" si="0"/>
        <v>6.0575546641000004E-2</v>
      </c>
      <c r="D19">
        <v>-1.216925</v>
      </c>
      <c r="E19">
        <v>1.9257120000000001</v>
      </c>
      <c r="F19" s="43">
        <v>7.6399999999999996E-2</v>
      </c>
      <c r="G19">
        <f t="shared" si="1"/>
        <v>3.1426370000000001</v>
      </c>
      <c r="H19">
        <f t="shared" si="2"/>
        <v>0.24009746679999999</v>
      </c>
    </row>
    <row r="20" spans="1:9" ht="15.75" thickBot="1" x14ac:dyDescent="0.3">
      <c r="A20">
        <v>16</v>
      </c>
      <c r="B20">
        <v>2.27162</v>
      </c>
      <c r="C20">
        <f t="shared" si="0"/>
        <v>5.1602574244000001</v>
      </c>
      <c r="D20">
        <v>-1.1749890000000001</v>
      </c>
      <c r="E20">
        <v>1.6207050000000001</v>
      </c>
      <c r="F20" s="43">
        <v>6.8500000000000005E-2</v>
      </c>
      <c r="G20">
        <f t="shared" si="1"/>
        <v>2.7956940000000001</v>
      </c>
      <c r="H20">
        <f t="shared" si="2"/>
        <v>0.19150503900000002</v>
      </c>
    </row>
    <row r="21" spans="1:9" ht="15.75" thickBot="1" x14ac:dyDescent="0.3">
      <c r="A21">
        <v>17</v>
      </c>
      <c r="B21">
        <v>-0.71716599999999997</v>
      </c>
      <c r="C21">
        <f t="shared" si="0"/>
        <v>0.51432707155599999</v>
      </c>
      <c r="D21">
        <v>-1.152711</v>
      </c>
      <c r="E21">
        <v>1.177308</v>
      </c>
      <c r="F21" s="43">
        <v>6.08E-2</v>
      </c>
      <c r="G21">
        <f t="shared" si="1"/>
        <v>2.3300190000000001</v>
      </c>
      <c r="H21">
        <f t="shared" si="2"/>
        <v>0.1416651552</v>
      </c>
    </row>
    <row r="22" spans="1:9" ht="15.75" thickBot="1" x14ac:dyDescent="0.3">
      <c r="A22">
        <v>18</v>
      </c>
      <c r="B22">
        <v>-4.5865429999999998</v>
      </c>
      <c r="C22">
        <f t="shared" si="0"/>
        <v>21.036376690849</v>
      </c>
      <c r="D22">
        <v>-1.1134900000000001</v>
      </c>
      <c r="E22">
        <v>1.1397809999999999</v>
      </c>
      <c r="F22" s="43">
        <v>5.3199999999999997E-2</v>
      </c>
      <c r="G22">
        <f t="shared" si="1"/>
        <v>2.2532709999999998</v>
      </c>
      <c r="H22">
        <f t="shared" si="2"/>
        <v>0.11987401719999999</v>
      </c>
    </row>
    <row r="23" spans="1:9" ht="15.75" thickBot="1" x14ac:dyDescent="0.3">
      <c r="A23">
        <v>19</v>
      </c>
      <c r="B23">
        <v>-1.1749890000000001</v>
      </c>
      <c r="C23">
        <f t="shared" si="0"/>
        <v>1.3805991501210002</v>
      </c>
      <c r="D23">
        <v>-1.023957</v>
      </c>
      <c r="E23">
        <v>1.0393079999999999</v>
      </c>
      <c r="F23" s="43">
        <v>4.5900000000000003E-2</v>
      </c>
      <c r="G23">
        <f t="shared" si="1"/>
        <v>2.0632649999999999</v>
      </c>
      <c r="H23">
        <f t="shared" si="2"/>
        <v>9.4703863499999999E-2</v>
      </c>
    </row>
    <row r="24" spans="1:9" ht="15.75" thickBot="1" x14ac:dyDescent="0.3">
      <c r="A24">
        <v>20</v>
      </c>
      <c r="B24">
        <v>8.6208650000000002</v>
      </c>
      <c r="C24">
        <f t="shared" si="0"/>
        <v>74.319313348225009</v>
      </c>
      <c r="D24">
        <v>-0.86464700000000005</v>
      </c>
      <c r="E24">
        <v>0.99831099999999995</v>
      </c>
      <c r="F24" s="43">
        <v>3.8600000000000002E-2</v>
      </c>
      <c r="G24">
        <f t="shared" si="1"/>
        <v>1.8629579999999999</v>
      </c>
      <c r="H24">
        <f t="shared" si="2"/>
        <v>7.1910178800000002E-2</v>
      </c>
    </row>
    <row r="25" spans="1:9" ht="15.75" thickBot="1" x14ac:dyDescent="0.3">
      <c r="A25">
        <v>21</v>
      </c>
      <c r="B25">
        <v>-1.152711</v>
      </c>
      <c r="C25">
        <f t="shared" si="0"/>
        <v>1.3287426495210002</v>
      </c>
      <c r="D25">
        <v>-0.71716599999999997</v>
      </c>
      <c r="E25">
        <v>0.97667400000000004</v>
      </c>
      <c r="F25" s="43">
        <v>3.1399999999999997E-2</v>
      </c>
      <c r="G25">
        <f t="shared" si="1"/>
        <v>1.69384</v>
      </c>
      <c r="H25">
        <f t="shared" si="2"/>
        <v>5.3186575999999999E-2</v>
      </c>
    </row>
    <row r="26" spans="1:9" ht="15.75" thickBot="1" x14ac:dyDescent="0.3">
      <c r="A26">
        <v>22</v>
      </c>
      <c r="B26">
        <v>2.9478780000000002</v>
      </c>
      <c r="C26">
        <f t="shared" si="0"/>
        <v>8.6899847028840007</v>
      </c>
      <c r="D26">
        <v>-0.63048800000000005</v>
      </c>
      <c r="E26">
        <v>0.77009399999999995</v>
      </c>
      <c r="F26" s="43">
        <v>2.4400000000000002E-2</v>
      </c>
      <c r="G26">
        <f t="shared" si="1"/>
        <v>1.400582</v>
      </c>
      <c r="H26">
        <f t="shared" si="2"/>
        <v>3.4174200799999999E-2</v>
      </c>
    </row>
    <row r="27" spans="1:9" ht="15.75" thickBot="1" x14ac:dyDescent="0.3">
      <c r="A27">
        <v>23</v>
      </c>
      <c r="B27">
        <v>3.0808170000000001</v>
      </c>
      <c r="C27">
        <f t="shared" si="0"/>
        <v>9.4914333874890016</v>
      </c>
      <c r="D27">
        <v>-0.588306</v>
      </c>
      <c r="E27">
        <v>0.189556</v>
      </c>
      <c r="F27" s="43">
        <v>1.7399999999999999E-2</v>
      </c>
      <c r="G27">
        <f t="shared" si="1"/>
        <v>0.77786200000000005</v>
      </c>
      <c r="H27">
        <f t="shared" si="2"/>
        <v>1.3534798799999999E-2</v>
      </c>
    </row>
    <row r="28" spans="1:9" ht="15.75" thickBot="1" x14ac:dyDescent="0.3">
      <c r="A28">
        <v>24</v>
      </c>
      <c r="B28">
        <v>4.5235519999999996</v>
      </c>
      <c r="C28">
        <f t="shared" si="0"/>
        <v>20.462522696703996</v>
      </c>
      <c r="D28">
        <v>-0.58552499999999996</v>
      </c>
      <c r="E28">
        <v>0.15707299999999999</v>
      </c>
      <c r="F28" s="43">
        <v>1.04E-2</v>
      </c>
      <c r="G28">
        <f t="shared" si="1"/>
        <v>0.74259799999999998</v>
      </c>
      <c r="H28">
        <f t="shared" si="2"/>
        <v>7.7230191999999994E-3</v>
      </c>
    </row>
    <row r="29" spans="1:9" ht="15.75" thickBot="1" x14ac:dyDescent="0.3">
      <c r="A29">
        <v>25</v>
      </c>
      <c r="B29">
        <v>-0.63048800000000005</v>
      </c>
      <c r="C29">
        <f t="shared" si="0"/>
        <v>0.39751511814400003</v>
      </c>
      <c r="D29">
        <v>-0.24612100000000001</v>
      </c>
      <c r="E29">
        <v>-0.20080700000000001</v>
      </c>
      <c r="F29" s="43">
        <v>3.5000000000000001E-3</v>
      </c>
      <c r="G29">
        <f t="shared" si="1"/>
        <v>4.5313999999999993E-2</v>
      </c>
      <c r="H29">
        <f t="shared" si="2"/>
        <v>1.5859899999999999E-4</v>
      </c>
    </row>
    <row r="30" spans="1:9" x14ac:dyDescent="0.25">
      <c r="A30">
        <v>26</v>
      </c>
      <c r="B30">
        <v>0.97667400000000004</v>
      </c>
      <c r="C30">
        <f t="shared" si="0"/>
        <v>0.95389210227600008</v>
      </c>
      <c r="D30">
        <v>-0.20080700000000001</v>
      </c>
      <c r="E30">
        <v>-0.24612100000000001</v>
      </c>
      <c r="G30" s="44">
        <f t="shared" si="1"/>
        <v>-4.5313999999999993E-2</v>
      </c>
      <c r="H30">
        <f>SUM(H5:H29)</f>
        <v>20.804556180499993</v>
      </c>
      <c r="I30" t="s">
        <v>271</v>
      </c>
    </row>
    <row r="31" spans="1:9" x14ac:dyDescent="0.25">
      <c r="A31">
        <v>27</v>
      </c>
      <c r="B31">
        <v>-2.8789850000000001</v>
      </c>
      <c r="C31">
        <f t="shared" si="0"/>
        <v>8.2885546302250006</v>
      </c>
      <c r="D31">
        <v>0.15707299999999999</v>
      </c>
      <c r="E31">
        <v>-0.58552499999999996</v>
      </c>
      <c r="G31" s="44">
        <f t="shared" si="1"/>
        <v>-0.74259799999999998</v>
      </c>
      <c r="H31">
        <f>H30^2</f>
        <v>432.82955786758049</v>
      </c>
      <c r="I31" t="s">
        <v>272</v>
      </c>
    </row>
    <row r="32" spans="1:9" x14ac:dyDescent="0.25">
      <c r="A32">
        <v>28</v>
      </c>
      <c r="B32">
        <v>0.99831099999999995</v>
      </c>
      <c r="C32">
        <f t="shared" si="0"/>
        <v>0.99662485272099988</v>
      </c>
      <c r="D32">
        <v>0.189556</v>
      </c>
      <c r="E32">
        <v>-0.588306</v>
      </c>
      <c r="G32" s="44">
        <f t="shared" si="1"/>
        <v>-0.77786200000000005</v>
      </c>
    </row>
    <row r="33" spans="1:7" x14ac:dyDescent="0.25">
      <c r="A33">
        <v>29</v>
      </c>
      <c r="B33">
        <v>-2.3383699999999998</v>
      </c>
      <c r="C33">
        <f t="shared" si="0"/>
        <v>5.4679742568999989</v>
      </c>
      <c r="D33">
        <v>0.77009399999999995</v>
      </c>
      <c r="E33">
        <v>-0.63048800000000005</v>
      </c>
      <c r="G33" s="44">
        <f t="shared" si="1"/>
        <v>-1.400582</v>
      </c>
    </row>
    <row r="34" spans="1:7" x14ac:dyDescent="0.25">
      <c r="A34">
        <v>30</v>
      </c>
      <c r="B34">
        <v>-1.2514940000000001</v>
      </c>
      <c r="C34">
        <f t="shared" si="0"/>
        <v>1.5662372320360003</v>
      </c>
      <c r="D34">
        <v>0.97667400000000004</v>
      </c>
      <c r="E34">
        <v>-0.71716599999999997</v>
      </c>
      <c r="G34" s="44">
        <f t="shared" si="1"/>
        <v>-1.69384</v>
      </c>
    </row>
    <row r="35" spans="1:7" x14ac:dyDescent="0.25">
      <c r="A35">
        <v>31</v>
      </c>
      <c r="B35">
        <v>1.0393079999999999</v>
      </c>
      <c r="C35">
        <f t="shared" si="0"/>
        <v>1.0801611188639997</v>
      </c>
      <c r="D35">
        <v>0.99831099999999995</v>
      </c>
      <c r="E35">
        <v>-0.86464700000000005</v>
      </c>
      <c r="G35" s="44">
        <f t="shared" si="1"/>
        <v>-1.8629579999999999</v>
      </c>
    </row>
    <row r="36" spans="1:7" x14ac:dyDescent="0.25">
      <c r="A36">
        <v>32</v>
      </c>
      <c r="B36">
        <v>2.6156579999999998</v>
      </c>
      <c r="C36">
        <f t="shared" si="0"/>
        <v>6.8416667729639986</v>
      </c>
      <c r="D36">
        <v>1.0393079999999999</v>
      </c>
      <c r="E36">
        <v>-1.023957</v>
      </c>
      <c r="G36" s="44">
        <f t="shared" si="1"/>
        <v>-2.0632649999999999</v>
      </c>
    </row>
    <row r="37" spans="1:7" x14ac:dyDescent="0.25">
      <c r="A37">
        <v>33</v>
      </c>
      <c r="B37">
        <v>-2.9842170000000001</v>
      </c>
      <c r="C37">
        <f t="shared" si="0"/>
        <v>8.9055511030890013</v>
      </c>
      <c r="D37">
        <v>1.1397809999999999</v>
      </c>
      <c r="E37">
        <v>-1.1134900000000001</v>
      </c>
      <c r="G37" s="44">
        <f t="shared" si="1"/>
        <v>-2.2532709999999998</v>
      </c>
    </row>
    <row r="38" spans="1:7" x14ac:dyDescent="0.25">
      <c r="A38">
        <v>34</v>
      </c>
      <c r="B38">
        <v>1.9257120000000001</v>
      </c>
      <c r="C38">
        <f t="shared" si="0"/>
        <v>3.7083667069440005</v>
      </c>
      <c r="D38">
        <v>1.177308</v>
      </c>
      <c r="E38">
        <v>-1.152711</v>
      </c>
      <c r="G38" s="44">
        <f t="shared" si="1"/>
        <v>-2.3300190000000001</v>
      </c>
    </row>
    <row r="39" spans="1:7" x14ac:dyDescent="0.25">
      <c r="A39">
        <v>35</v>
      </c>
      <c r="B39">
        <v>-2.2394080000000001</v>
      </c>
      <c r="C39">
        <f t="shared" si="0"/>
        <v>5.0149481904640005</v>
      </c>
      <c r="D39">
        <v>1.6207050000000001</v>
      </c>
      <c r="E39">
        <v>-1.1749890000000001</v>
      </c>
      <c r="G39" s="44">
        <f t="shared" si="1"/>
        <v>-2.7956940000000001</v>
      </c>
    </row>
    <row r="40" spans="1:7" x14ac:dyDescent="0.25">
      <c r="A40">
        <v>36</v>
      </c>
      <c r="B40">
        <v>1.6207050000000001</v>
      </c>
      <c r="C40">
        <f t="shared" si="0"/>
        <v>2.6266846970250004</v>
      </c>
      <c r="D40">
        <v>1.9257120000000001</v>
      </c>
      <c r="E40">
        <v>-1.216925</v>
      </c>
      <c r="G40" s="44">
        <f t="shared" si="1"/>
        <v>-3.1426370000000001</v>
      </c>
    </row>
    <row r="41" spans="1:7" x14ac:dyDescent="0.25">
      <c r="A41">
        <v>37</v>
      </c>
      <c r="B41">
        <v>-0.20080700000000001</v>
      </c>
      <c r="C41">
        <f t="shared" si="0"/>
        <v>4.0323451249000004E-2</v>
      </c>
      <c r="D41">
        <v>1.9735830000000001</v>
      </c>
      <c r="E41">
        <v>-1.2514940000000001</v>
      </c>
      <c r="G41" s="44">
        <f t="shared" si="1"/>
        <v>-3.2250770000000002</v>
      </c>
    </row>
    <row r="42" spans="1:7" x14ac:dyDescent="0.25">
      <c r="A42">
        <v>38</v>
      </c>
      <c r="B42">
        <v>-0.86464700000000005</v>
      </c>
      <c r="C42">
        <f t="shared" si="0"/>
        <v>0.74761443460900012</v>
      </c>
      <c r="D42">
        <v>2.0362580000000001</v>
      </c>
      <c r="E42">
        <v>-1.3875789999999999</v>
      </c>
      <c r="G42" s="44">
        <f t="shared" si="1"/>
        <v>-3.4238369999999998</v>
      </c>
    </row>
    <row r="43" spans="1:7" x14ac:dyDescent="0.25">
      <c r="A43">
        <v>39</v>
      </c>
      <c r="B43">
        <v>0.189556</v>
      </c>
      <c r="C43">
        <f t="shared" si="0"/>
        <v>3.5931477135999999E-2</v>
      </c>
      <c r="D43">
        <v>2.27162</v>
      </c>
      <c r="E43">
        <v>-1.823698</v>
      </c>
      <c r="G43" s="44">
        <f t="shared" si="1"/>
        <v>-4.0953179999999998</v>
      </c>
    </row>
    <row r="44" spans="1:7" x14ac:dyDescent="0.25">
      <c r="A44">
        <v>40</v>
      </c>
      <c r="B44">
        <v>-0.58552499999999996</v>
      </c>
      <c r="C44">
        <f t="shared" si="0"/>
        <v>0.34283952562499997</v>
      </c>
      <c r="D44">
        <v>2.5586419999999999</v>
      </c>
      <c r="E44">
        <v>-2.079663</v>
      </c>
      <c r="G44" s="44">
        <f t="shared" si="1"/>
        <v>-4.6383049999999999</v>
      </c>
    </row>
    <row r="45" spans="1:7" x14ac:dyDescent="0.25">
      <c r="A45">
        <v>41</v>
      </c>
      <c r="B45">
        <v>1.177308</v>
      </c>
      <c r="C45">
        <f t="shared" si="0"/>
        <v>1.3860541268640001</v>
      </c>
      <c r="D45">
        <v>2.6156579999999998</v>
      </c>
      <c r="E45">
        <v>-2.2394080000000001</v>
      </c>
      <c r="G45" s="44">
        <f t="shared" si="1"/>
        <v>-4.8550659999999999</v>
      </c>
    </row>
    <row r="46" spans="1:7" x14ac:dyDescent="0.25">
      <c r="A46">
        <v>42</v>
      </c>
      <c r="B46">
        <v>-2.079663</v>
      </c>
      <c r="C46">
        <f t="shared" si="0"/>
        <v>4.3249981935689998</v>
      </c>
      <c r="D46">
        <v>2.9478780000000002</v>
      </c>
      <c r="E46">
        <v>-2.3383699999999998</v>
      </c>
      <c r="G46" s="44">
        <f t="shared" si="1"/>
        <v>-5.2862480000000005</v>
      </c>
    </row>
    <row r="47" spans="1:7" x14ac:dyDescent="0.25">
      <c r="A47">
        <v>43</v>
      </c>
      <c r="B47">
        <v>3.374126</v>
      </c>
      <c r="C47">
        <f t="shared" si="0"/>
        <v>11.384726263875999</v>
      </c>
      <c r="D47">
        <v>2.9489830000000001</v>
      </c>
      <c r="E47">
        <v>-2.8789850000000001</v>
      </c>
      <c r="G47" s="44">
        <f t="shared" si="1"/>
        <v>-5.8279680000000003</v>
      </c>
    </row>
    <row r="48" spans="1:7" x14ac:dyDescent="0.25">
      <c r="A48">
        <v>44</v>
      </c>
      <c r="B48">
        <v>-0.588306</v>
      </c>
      <c r="C48">
        <f t="shared" si="0"/>
        <v>0.346103949636</v>
      </c>
      <c r="D48">
        <v>2.9584290000000002</v>
      </c>
      <c r="E48">
        <v>-2.9792730000000001</v>
      </c>
      <c r="G48" s="44">
        <f t="shared" si="1"/>
        <v>-5.9377019999999998</v>
      </c>
    </row>
    <row r="49" spans="1:7" x14ac:dyDescent="0.25">
      <c r="A49">
        <v>45</v>
      </c>
      <c r="B49">
        <v>2.9489830000000001</v>
      </c>
      <c r="C49">
        <f t="shared" si="0"/>
        <v>8.6965007342890015</v>
      </c>
      <c r="D49">
        <v>3.0808170000000001</v>
      </c>
      <c r="E49">
        <v>-2.9842170000000001</v>
      </c>
      <c r="G49" s="44">
        <f t="shared" si="1"/>
        <v>-6.0650340000000007</v>
      </c>
    </row>
    <row r="50" spans="1:7" x14ac:dyDescent="0.25">
      <c r="A50">
        <v>46</v>
      </c>
      <c r="B50">
        <v>-2.9792730000000001</v>
      </c>
      <c r="C50">
        <f t="shared" si="0"/>
        <v>8.8760676085290005</v>
      </c>
      <c r="D50">
        <v>3.1626099999999999</v>
      </c>
      <c r="E50">
        <v>-4.410819</v>
      </c>
      <c r="G50" s="44">
        <f t="shared" si="1"/>
        <v>-7.573429</v>
      </c>
    </row>
    <row r="51" spans="1:7" x14ac:dyDescent="0.25">
      <c r="A51">
        <v>47</v>
      </c>
      <c r="B51">
        <v>4.7328349999999997</v>
      </c>
      <c r="C51">
        <f t="shared" si="0"/>
        <v>22.399727137224996</v>
      </c>
      <c r="D51">
        <v>3.374126</v>
      </c>
      <c r="E51">
        <v>-4.5865429999999998</v>
      </c>
      <c r="G51" s="44">
        <f t="shared" si="1"/>
        <v>-7.9606689999999993</v>
      </c>
    </row>
    <row r="52" spans="1:7" x14ac:dyDescent="0.25">
      <c r="A52">
        <v>48</v>
      </c>
      <c r="B52">
        <v>-1.1134900000000001</v>
      </c>
      <c r="C52">
        <f t="shared" si="0"/>
        <v>1.2398599801000001</v>
      </c>
      <c r="D52">
        <v>4.5235519999999996</v>
      </c>
      <c r="E52">
        <v>-5.1750860000000003</v>
      </c>
      <c r="G52" s="44">
        <f t="shared" si="1"/>
        <v>-9.698637999999999</v>
      </c>
    </row>
    <row r="53" spans="1:7" x14ac:dyDescent="0.25">
      <c r="A53">
        <v>49</v>
      </c>
      <c r="B53">
        <v>-1.216925</v>
      </c>
      <c r="C53">
        <f t="shared" si="0"/>
        <v>1.480906455625</v>
      </c>
      <c r="D53">
        <v>4.7328349999999997</v>
      </c>
      <c r="E53">
        <v>-6.1526909999999999</v>
      </c>
      <c r="G53" s="44">
        <f t="shared" si="1"/>
        <v>-10.885525999999999</v>
      </c>
    </row>
    <row r="54" spans="1:7" x14ac:dyDescent="0.25">
      <c r="A54">
        <v>50</v>
      </c>
      <c r="B54">
        <v>1.1397809999999999</v>
      </c>
      <c r="C54">
        <f t="shared" si="0"/>
        <v>1.2991007279609998</v>
      </c>
      <c r="D54">
        <v>8.6208650000000002</v>
      </c>
      <c r="E54">
        <v>-7.9974210000000001</v>
      </c>
      <c r="G54" s="44">
        <f t="shared" si="1"/>
        <v>-16.618286000000001</v>
      </c>
    </row>
    <row r="55" spans="1:7" x14ac:dyDescent="0.25">
      <c r="A55" t="s">
        <v>267</v>
      </c>
      <c r="C55">
        <f>SUM(C5:C54)</f>
        <v>439.20413612243095</v>
      </c>
    </row>
  </sheetData>
  <sortState xmlns:xlrd2="http://schemas.microsoft.com/office/spreadsheetml/2017/richdata2" ref="E5:E54">
    <sortCondition descending="1" ref="E5:E54"/>
  </sortState>
  <mergeCells count="2">
    <mergeCell ref="S9:W12"/>
    <mergeCell ref="A1:H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A8BD-8850-4314-89FF-AF9F22C8721D}">
  <dimension ref="A1:V59"/>
  <sheetViews>
    <sheetView tabSelected="1" workbookViewId="0">
      <selection activeCell="L26" sqref="L26"/>
    </sheetView>
  </sheetViews>
  <sheetFormatPr defaultRowHeight="15" x14ac:dyDescent="0.25"/>
  <cols>
    <col min="2" max="2" width="12" bestFit="1" customWidth="1"/>
    <col min="3" max="3" width="15.85546875" bestFit="1" customWidth="1"/>
    <col min="4" max="4" width="12.7109375" bestFit="1" customWidth="1"/>
    <col min="7" max="7" width="10.28515625" bestFit="1" customWidth="1"/>
    <col min="11" max="11" width="11" bestFit="1" customWidth="1"/>
  </cols>
  <sheetData>
    <row r="1" spans="1:22" ht="18.75" x14ac:dyDescent="0.3">
      <c r="A1" s="84" t="s">
        <v>299</v>
      </c>
      <c r="B1" s="84"/>
      <c r="C1" s="84"/>
      <c r="D1" s="84"/>
      <c r="E1" s="84"/>
      <c r="F1" s="84"/>
      <c r="G1" s="84"/>
    </row>
    <row r="5" spans="1:22" ht="16.5" thickBot="1" x14ac:dyDescent="0.3">
      <c r="K5" s="21" t="s">
        <v>282</v>
      </c>
      <c r="M5" s="45"/>
    </row>
    <row r="6" spans="1:22" ht="15.75" x14ac:dyDescent="0.25">
      <c r="B6" s="23" t="s">
        <v>251</v>
      </c>
      <c r="C6" t="s">
        <v>257</v>
      </c>
      <c r="D6" t="s">
        <v>151</v>
      </c>
      <c r="E6" t="s">
        <v>268</v>
      </c>
      <c r="F6" t="s">
        <v>276</v>
      </c>
      <c r="G6" t="s">
        <v>277</v>
      </c>
      <c r="K6" s="21" t="s">
        <v>283</v>
      </c>
      <c r="M6" s="45"/>
    </row>
    <row r="7" spans="1:22" x14ac:dyDescent="0.25">
      <c r="B7">
        <v>31</v>
      </c>
      <c r="C7">
        <v>6.9090078827725332</v>
      </c>
      <c r="D7" s="36">
        <v>2.9518851074892041</v>
      </c>
      <c r="E7">
        <f>D7^2</f>
        <v>8.713625687816549</v>
      </c>
    </row>
    <row r="8" spans="1:22" x14ac:dyDescent="0.25">
      <c r="B8">
        <v>28</v>
      </c>
      <c r="C8">
        <v>7.210417548877631</v>
      </c>
      <c r="D8" s="36">
        <v>-1.174044843077148</v>
      </c>
      <c r="E8">
        <f t="shared" ref="E8:E56" si="0">D8^2</f>
        <v>1.3783812935560449</v>
      </c>
      <c r="F8">
        <f>D8*D7</f>
        <v>-3.4656454878039327</v>
      </c>
      <c r="G8">
        <f>(D8-D7)^2</f>
        <v>17.023297956980461</v>
      </c>
    </row>
    <row r="9" spans="1:22" x14ac:dyDescent="0.25">
      <c r="B9">
        <v>9</v>
      </c>
      <c r="C9">
        <v>7.252418112962677</v>
      </c>
      <c r="D9" s="36">
        <v>-1.1089114445144101</v>
      </c>
      <c r="E9">
        <f t="shared" si="0"/>
        <v>1.2296845917750356</v>
      </c>
      <c r="F9">
        <f>D9*D8</f>
        <v>1.3019117628613741</v>
      </c>
      <c r="G9">
        <f t="shared" ref="G9:G56" si="1">(D9-D8)^2</f>
        <v>4.2423596083324558E-3</v>
      </c>
    </row>
    <row r="10" spans="1:22" x14ac:dyDescent="0.25">
      <c r="B10">
        <v>43</v>
      </c>
      <c r="C10">
        <v>7.4245944083195541</v>
      </c>
      <c r="D10" s="36">
        <v>4.5209102310285516</v>
      </c>
      <c r="E10">
        <f t="shared" si="0"/>
        <v>20.438629317018631</v>
      </c>
      <c r="F10">
        <f t="shared" ref="F10:F56" si="2">D10*D9</f>
        <v>-5.0132890948098465</v>
      </c>
      <c r="G10">
        <f t="shared" si="1"/>
        <v>31.694892098413362</v>
      </c>
    </row>
    <row r="11" spans="1:22" x14ac:dyDescent="0.25">
      <c r="B11">
        <v>18</v>
      </c>
      <c r="C11">
        <v>7.6252258708033755</v>
      </c>
      <c r="D11" s="36">
        <v>0.97165904388529079</v>
      </c>
      <c r="E11">
        <f t="shared" si="0"/>
        <v>0.94412129756407748</v>
      </c>
      <c r="F11">
        <f t="shared" si="2"/>
        <v>4.3927833125724316</v>
      </c>
      <c r="G11">
        <f t="shared" si="1"/>
        <v>12.597183989437847</v>
      </c>
    </row>
    <row r="12" spans="1:22" x14ac:dyDescent="0.25">
      <c r="B12">
        <v>36</v>
      </c>
      <c r="C12">
        <v>8.058135181698816</v>
      </c>
      <c r="D12" s="36">
        <v>-4.4085820743666293</v>
      </c>
      <c r="E12">
        <f t="shared" si="0"/>
        <v>19.435595906426773</v>
      </c>
      <c r="F12">
        <f t="shared" si="2"/>
        <v>-4.2836386432689109</v>
      </c>
      <c r="G12">
        <f t="shared" si="1"/>
        <v>28.94699449052867</v>
      </c>
    </row>
    <row r="13" spans="1:22" x14ac:dyDescent="0.25">
      <c r="B13">
        <v>5</v>
      </c>
      <c r="C13">
        <v>8.0807917626801036</v>
      </c>
      <c r="D13" s="36">
        <v>1.1782530037856418</v>
      </c>
      <c r="E13">
        <f t="shared" si="0"/>
        <v>1.3882801409298877</v>
      </c>
      <c r="F13">
        <f t="shared" si="2"/>
        <v>-5.1944250715580162</v>
      </c>
      <c r="G13">
        <f t="shared" si="1"/>
        <v>31.212726190472694</v>
      </c>
    </row>
    <row r="14" spans="1:22" x14ac:dyDescent="0.25">
      <c r="B14">
        <v>32</v>
      </c>
      <c r="C14">
        <v>8.1835356067330416</v>
      </c>
      <c r="D14" s="36">
        <v>-5.1779030779427302</v>
      </c>
      <c r="E14">
        <f t="shared" si="0"/>
        <v>26.8106802845688</v>
      </c>
      <c r="F14">
        <f t="shared" si="2"/>
        <v>-6.1008798548969416</v>
      </c>
      <c r="G14">
        <f t="shared" si="1"/>
        <v>40.400720135292573</v>
      </c>
    </row>
    <row r="15" spans="1:22" x14ac:dyDescent="0.25">
      <c r="B15">
        <v>24</v>
      </c>
      <c r="C15">
        <v>8.4052569785262801</v>
      </c>
      <c r="D15" s="36">
        <v>-2.3436922222358625</v>
      </c>
      <c r="E15">
        <f t="shared" si="0"/>
        <v>5.4928932325688757</v>
      </c>
      <c r="F15">
        <f t="shared" si="2"/>
        <v>12.13541117126551</v>
      </c>
      <c r="G15">
        <f t="shared" si="1"/>
        <v>8.0327511746066556</v>
      </c>
    </row>
    <row r="16" spans="1:22" x14ac:dyDescent="0.25">
      <c r="B16">
        <v>10</v>
      </c>
      <c r="C16">
        <v>8.4605427656511942</v>
      </c>
      <c r="D16" s="36">
        <v>-0.71470872746162506</v>
      </c>
      <c r="E16">
        <f t="shared" si="0"/>
        <v>0.51080856510981543</v>
      </c>
      <c r="F16">
        <f t="shared" si="2"/>
        <v>1.6750572857159014</v>
      </c>
      <c r="G16">
        <f t="shared" si="1"/>
        <v>2.6535872262468878</v>
      </c>
      <c r="P16" s="78" t="s">
        <v>285</v>
      </c>
      <c r="Q16" s="78"/>
      <c r="R16" s="78"/>
      <c r="S16" s="78"/>
      <c r="T16" s="78"/>
      <c r="U16" s="78"/>
      <c r="V16" s="78"/>
    </row>
    <row r="17" spans="2:22" x14ac:dyDescent="0.25">
      <c r="B17">
        <v>3</v>
      </c>
      <c r="C17">
        <v>8.5133599802728597</v>
      </c>
      <c r="D17" s="36">
        <v>1.9282321732831722</v>
      </c>
      <c r="E17">
        <f t="shared" si="0"/>
        <v>3.7180793140843456</v>
      </c>
      <c r="F17">
        <f t="shared" si="2"/>
        <v>-1.3781243628177797</v>
      </c>
      <c r="G17">
        <f t="shared" si="1"/>
        <v>6.9851366048297203</v>
      </c>
      <c r="K17" t="s">
        <v>284</v>
      </c>
      <c r="L17">
        <f>F57/SQRT(E57*E59)</f>
        <v>-2.2476572557020024E-2</v>
      </c>
      <c r="P17" s="78"/>
      <c r="Q17" s="78"/>
      <c r="R17" s="78"/>
      <c r="S17" s="78"/>
      <c r="T17" s="78"/>
      <c r="U17" s="78"/>
      <c r="V17" s="78"/>
    </row>
    <row r="18" spans="2:22" x14ac:dyDescent="0.25">
      <c r="B18">
        <v>7</v>
      </c>
      <c r="C18">
        <v>8.5369589217777531</v>
      </c>
      <c r="D18" s="36">
        <v>1.1380367167609915</v>
      </c>
      <c r="E18">
        <f t="shared" si="0"/>
        <v>1.2951275686961372</v>
      </c>
      <c r="F18">
        <f t="shared" si="2"/>
        <v>2.1943990116360923</v>
      </c>
      <c r="G18">
        <f t="shared" si="1"/>
        <v>0.62440885950829761</v>
      </c>
      <c r="P18" s="78"/>
      <c r="Q18" s="78"/>
      <c r="R18" s="78"/>
      <c r="S18" s="78"/>
      <c r="T18" s="78"/>
      <c r="U18" s="78"/>
      <c r="V18" s="78"/>
    </row>
    <row r="19" spans="2:22" x14ac:dyDescent="0.25">
      <c r="B19">
        <v>35</v>
      </c>
      <c r="C19">
        <v>8.5386643882911812</v>
      </c>
      <c r="D19" s="36">
        <v>-0.24975651626823314</v>
      </c>
      <c r="E19">
        <f t="shared" si="0"/>
        <v>6.2378317418444205E-2</v>
      </c>
      <c r="F19">
        <f t="shared" si="2"/>
        <v>-0.28423208576356318</v>
      </c>
      <c r="G19">
        <f t="shared" si="1"/>
        <v>1.9259700576417078</v>
      </c>
    </row>
    <row r="20" spans="2:22" x14ac:dyDescent="0.25">
      <c r="B20">
        <v>11</v>
      </c>
      <c r="C20">
        <v>8.6893692213437301</v>
      </c>
      <c r="D20" s="36">
        <v>1.6217514401264825</v>
      </c>
      <c r="E20">
        <f t="shared" si="0"/>
        <v>2.6300777335523202</v>
      </c>
      <c r="F20">
        <f t="shared" si="2"/>
        <v>-0.40504298993898036</v>
      </c>
      <c r="G20">
        <f t="shared" si="1"/>
        <v>3.502542030848725</v>
      </c>
      <c r="K20" t="s">
        <v>279</v>
      </c>
      <c r="L20">
        <f>G57/E57</f>
        <v>2.0046806560503456</v>
      </c>
    </row>
    <row r="21" spans="2:22" ht="15.75" customHeight="1" x14ac:dyDescent="0.25">
      <c r="B21">
        <v>33</v>
      </c>
      <c r="C21">
        <v>8.7434698897916849</v>
      </c>
      <c r="D21" s="36">
        <v>2.0397195507343646</v>
      </c>
      <c r="E21">
        <f t="shared" si="0"/>
        <v>4.1604558456479985</v>
      </c>
      <c r="F21">
        <f t="shared" si="2"/>
        <v>3.3079181188575979</v>
      </c>
      <c r="G21">
        <f t="shared" si="1"/>
        <v>0.17469734148512275</v>
      </c>
      <c r="K21" t="s">
        <v>281</v>
      </c>
      <c r="L21" s="46">
        <v>1.46</v>
      </c>
    </row>
    <row r="22" spans="2:22" ht="15.75" x14ac:dyDescent="0.25">
      <c r="B22">
        <v>1</v>
      </c>
      <c r="C22">
        <v>8.8142667143063669</v>
      </c>
      <c r="D22" s="36">
        <v>-2.0776374677830862</v>
      </c>
      <c r="E22">
        <f t="shared" si="0"/>
        <v>4.3165774475361145</v>
      </c>
      <c r="F22">
        <f t="shared" si="2"/>
        <v>-4.2377977623753997</v>
      </c>
      <c r="G22">
        <f t="shared" si="1"/>
        <v>16.952628817934912</v>
      </c>
      <c r="K22" s="45" t="s">
        <v>280</v>
      </c>
      <c r="L22" s="46">
        <v>1.63</v>
      </c>
    </row>
    <row r="23" spans="2:22" ht="15.75" x14ac:dyDescent="0.25">
      <c r="B23">
        <v>40</v>
      </c>
      <c r="C23">
        <v>8.8448493606338801</v>
      </c>
      <c r="D23" s="36">
        <v>-2.9864076322200832</v>
      </c>
      <c r="E23">
        <f t="shared" si="0"/>
        <v>8.9186305457823636</v>
      </c>
      <c r="F23">
        <f t="shared" si="2"/>
        <v>6.2046723907738155</v>
      </c>
      <c r="G23">
        <f t="shared" si="1"/>
        <v>0.82586321177084654</v>
      </c>
      <c r="K23" s="45"/>
    </row>
    <row r="24" spans="2:22" ht="15.75" x14ac:dyDescent="0.25">
      <c r="B24">
        <v>42</v>
      </c>
      <c r="C24">
        <v>9.009059130952302</v>
      </c>
      <c r="D24" s="36">
        <v>-1.2131330863753824</v>
      </c>
      <c r="E24">
        <f t="shared" si="0"/>
        <v>1.4716918852586611</v>
      </c>
      <c r="F24">
        <f t="shared" si="2"/>
        <v>3.6229099080501475</v>
      </c>
      <c r="G24">
        <f t="shared" si="1"/>
        <v>3.14450261494073</v>
      </c>
      <c r="K24" s="21"/>
    </row>
    <row r="25" spans="2:22" ht="15.75" x14ac:dyDescent="0.25">
      <c r="B25">
        <v>2</v>
      </c>
      <c r="C25">
        <v>9.0531467145456936</v>
      </c>
      <c r="D25" s="36">
        <v>-0.58915173347284622</v>
      </c>
      <c r="E25">
        <f t="shared" si="0"/>
        <v>0.34709976505405965</v>
      </c>
      <c r="F25">
        <f t="shared" si="2"/>
        <v>0.71471946077132065</v>
      </c>
      <c r="G25">
        <f t="shared" si="1"/>
        <v>0.38935272877007943</v>
      </c>
      <c r="K25" s="21"/>
    </row>
    <row r="26" spans="2:22" x14ac:dyDescent="0.25">
      <c r="B26">
        <v>8</v>
      </c>
      <c r="C26">
        <v>9.1170812133144317</v>
      </c>
      <c r="D26" s="36">
        <v>3.1671763240419093</v>
      </c>
      <c r="E26">
        <f t="shared" si="0"/>
        <v>10.031005867571622</v>
      </c>
      <c r="F26">
        <f t="shared" si="2"/>
        <v>-1.8659474215234477</v>
      </c>
      <c r="G26">
        <f t="shared" si="1"/>
        <v>14.110000475672576</v>
      </c>
    </row>
    <row r="27" spans="2:22" x14ac:dyDescent="0.25">
      <c r="B27">
        <v>17</v>
      </c>
      <c r="C27">
        <v>9.2065802940197266</v>
      </c>
      <c r="D27" s="36">
        <v>-0.629846971754775</v>
      </c>
      <c r="E27">
        <f t="shared" si="0"/>
        <v>0.39670720782866031</v>
      </c>
      <c r="F27">
        <f t="shared" si="2"/>
        <v>-1.9948364167112165</v>
      </c>
      <c r="G27">
        <f t="shared" si="1"/>
        <v>14.417385908822714</v>
      </c>
    </row>
    <row r="28" spans="2:22" x14ac:dyDescent="0.25">
      <c r="B28">
        <v>14</v>
      </c>
      <c r="C28">
        <v>9.2159921116533727</v>
      </c>
      <c r="D28" s="36">
        <v>1.9730032236528423</v>
      </c>
      <c r="E28">
        <f t="shared" si="0"/>
        <v>3.8927417205445076</v>
      </c>
      <c r="F28">
        <f t="shared" si="2"/>
        <v>-1.2426901056801518</v>
      </c>
      <c r="G28">
        <f t="shared" si="1"/>
        <v>6.7748291397334715</v>
      </c>
    </row>
    <row r="29" spans="2:22" x14ac:dyDescent="0.25">
      <c r="B29">
        <v>4</v>
      </c>
      <c r="C29">
        <v>9.2902403288871369</v>
      </c>
      <c r="D29" s="36">
        <v>-4.587526711852326</v>
      </c>
      <c r="E29">
        <f t="shared" si="0"/>
        <v>21.045401331958615</v>
      </c>
      <c r="F29">
        <f t="shared" si="2"/>
        <v>-9.0512049910781638</v>
      </c>
      <c r="G29">
        <f t="shared" si="1"/>
        <v>43.040553034659446</v>
      </c>
    </row>
    <row r="30" spans="2:22" x14ac:dyDescent="0.25">
      <c r="B30">
        <v>6</v>
      </c>
      <c r="C30">
        <v>9.3427569098983412</v>
      </c>
      <c r="D30" s="36">
        <v>3.0839465861049487</v>
      </c>
      <c r="E30">
        <f t="shared" si="0"/>
        <v>9.5107265459483674</v>
      </c>
      <c r="F30">
        <f t="shared" si="2"/>
        <v>-14.147687341682241</v>
      </c>
      <c r="G30">
        <f t="shared" si="1"/>
        <v>58.851502561271467</v>
      </c>
    </row>
    <row r="31" spans="2:22" x14ac:dyDescent="0.25">
      <c r="B31">
        <v>30</v>
      </c>
      <c r="C31">
        <v>9.4014536300501135</v>
      </c>
      <c r="D31" s="36">
        <v>2.2673312716348732</v>
      </c>
      <c r="E31">
        <f t="shared" si="0"/>
        <v>5.1407910953334115</v>
      </c>
      <c r="F31">
        <f t="shared" si="2"/>
        <v>6.9923285347273589</v>
      </c>
      <c r="G31">
        <f t="shared" si="1"/>
        <v>0.66686057182706016</v>
      </c>
    </row>
    <row r="32" spans="2:22" x14ac:dyDescent="0.25">
      <c r="B32">
        <v>39</v>
      </c>
      <c r="C32">
        <v>9.4503974392655543</v>
      </c>
      <c r="D32" s="36">
        <v>-2.8745806714767781</v>
      </c>
      <c r="E32">
        <f t="shared" si="0"/>
        <v>8.2632140368278844</v>
      </c>
      <c r="F32">
        <f t="shared" si="2"/>
        <v>-6.5176266492764707</v>
      </c>
      <c r="G32">
        <f t="shared" si="1"/>
        <v>26.439258430714236</v>
      </c>
    </row>
    <row r="33" spans="2:7" x14ac:dyDescent="0.25">
      <c r="B33">
        <v>22</v>
      </c>
      <c r="C33">
        <v>9.4718689015698843</v>
      </c>
      <c r="D33" s="36">
        <v>2.9440945663225726</v>
      </c>
      <c r="E33">
        <f t="shared" si="0"/>
        <v>8.6676928154500974</v>
      </c>
      <c r="F33">
        <f t="shared" si="2"/>
        <v>-8.4630373353506751</v>
      </c>
      <c r="G33">
        <f t="shared" si="1"/>
        <v>33.856981522979332</v>
      </c>
    </row>
    <row r="34" spans="2:7" x14ac:dyDescent="0.25">
      <c r="B34">
        <v>21</v>
      </c>
      <c r="C34">
        <v>9.4826855521064992</v>
      </c>
      <c r="D34" s="36">
        <v>2.5575370455114221</v>
      </c>
      <c r="E34">
        <f t="shared" si="0"/>
        <v>6.5409957391632938</v>
      </c>
      <c r="F34">
        <f t="shared" si="2"/>
        <v>7.5296309188588637</v>
      </c>
      <c r="G34">
        <f t="shared" si="1"/>
        <v>0.14942671689566303</v>
      </c>
    </row>
    <row r="35" spans="2:7" x14ac:dyDescent="0.25">
      <c r="B35">
        <v>38</v>
      </c>
      <c r="C35">
        <v>9.49444456316672</v>
      </c>
      <c r="D35" s="36">
        <v>1.036941780272441</v>
      </c>
      <c r="E35">
        <f t="shared" si="0"/>
        <v>1.0752482556745793</v>
      </c>
      <c r="F35">
        <f t="shared" si="2"/>
        <v>2.652017017085333</v>
      </c>
      <c r="G35">
        <f t="shared" si="1"/>
        <v>2.3122099606672073</v>
      </c>
    </row>
    <row r="36" spans="2:7" x14ac:dyDescent="0.25">
      <c r="B36">
        <v>20</v>
      </c>
      <c r="C36">
        <v>9.5090536997251061</v>
      </c>
      <c r="D36" s="36">
        <v>-2.9845634169782658</v>
      </c>
      <c r="E36">
        <f t="shared" si="0"/>
        <v>8.9076187899649817</v>
      </c>
      <c r="F36">
        <f t="shared" si="2"/>
        <v>-3.0948185029374424</v>
      </c>
      <c r="G36">
        <f t="shared" si="1"/>
        <v>16.172504051514444</v>
      </c>
    </row>
    <row r="37" spans="2:7" x14ac:dyDescent="0.25">
      <c r="B37">
        <v>37</v>
      </c>
      <c r="C37">
        <v>9.770809995171728</v>
      </c>
      <c r="D37" s="36">
        <v>-2.2387519681672714</v>
      </c>
      <c r="E37">
        <f t="shared" si="0"/>
        <v>5.0120103749728315</v>
      </c>
      <c r="F37">
        <f t="shared" si="2"/>
        <v>6.6816972238801293</v>
      </c>
      <c r="G37">
        <f t="shared" si="1"/>
        <v>0.55623471717755446</v>
      </c>
    </row>
    <row r="38" spans="2:7" x14ac:dyDescent="0.25">
      <c r="B38">
        <v>13</v>
      </c>
      <c r="C38">
        <v>9.9728867502507441</v>
      </c>
      <c r="D38" s="36">
        <v>-0.86944456316672003</v>
      </c>
      <c r="E38">
        <f t="shared" si="0"/>
        <v>0.75593384842016864</v>
      </c>
      <c r="F38">
        <f t="shared" si="2"/>
        <v>1.946470727001828</v>
      </c>
      <c r="G38">
        <f t="shared" si="1"/>
        <v>1.8750027693893441</v>
      </c>
    </row>
    <row r="39" spans="2:7" x14ac:dyDescent="0.25">
      <c r="B39">
        <v>25</v>
      </c>
      <c r="C39">
        <v>9.9804717222942863</v>
      </c>
      <c r="D39" s="36">
        <v>-0.19840395535858235</v>
      </c>
      <c r="E39">
        <f t="shared" si="0"/>
        <v>3.9364129501930335E-2</v>
      </c>
      <c r="F39">
        <f t="shared" si="2"/>
        <v>0.17250124029729205</v>
      </c>
      <c r="G39">
        <f t="shared" si="1"/>
        <v>0.45029549732751484</v>
      </c>
    </row>
    <row r="40" spans="2:7" x14ac:dyDescent="0.25">
      <c r="B40">
        <v>44</v>
      </c>
      <c r="C40">
        <v>10.048580260079705</v>
      </c>
      <c r="D40" s="36">
        <v>-8.0000157744133826</v>
      </c>
      <c r="E40">
        <f t="shared" si="0"/>
        <v>64.000252390862954</v>
      </c>
      <c r="F40">
        <f t="shared" si="2"/>
        <v>1.5872347725746674</v>
      </c>
      <c r="G40">
        <f t="shared" si="1"/>
        <v>60.865146975215552</v>
      </c>
    </row>
    <row r="41" spans="2:7" x14ac:dyDescent="0.25">
      <c r="B41">
        <v>47</v>
      </c>
      <c r="C41">
        <v>10.077376520509338</v>
      </c>
      <c r="D41" s="36">
        <v>4.7325928647384679</v>
      </c>
      <c r="E41">
        <f t="shared" si="0"/>
        <v>22.397435223373456</v>
      </c>
      <c r="F41">
        <f t="shared" si="2"/>
        <v>-37.860817571783961</v>
      </c>
      <c r="G41">
        <f t="shared" si="1"/>
        <v>162.11932275780433</v>
      </c>
    </row>
    <row r="42" spans="2:7" x14ac:dyDescent="0.25">
      <c r="B42">
        <v>48</v>
      </c>
      <c r="C42">
        <v>10.093228651201789</v>
      </c>
      <c r="D42" s="36">
        <v>3.3788868390571478</v>
      </c>
      <c r="E42">
        <f t="shared" si="0"/>
        <v>11.416876271153605</v>
      </c>
      <c r="F42">
        <f t="shared" si="2"/>
        <v>15.990895745280573</v>
      </c>
      <c r="G42">
        <f t="shared" si="1"/>
        <v>1.8325200039659146</v>
      </c>
    </row>
    <row r="43" spans="2:7" x14ac:dyDescent="0.25">
      <c r="B43">
        <v>41</v>
      </c>
      <c r="C43">
        <v>10.37274484231542</v>
      </c>
      <c r="D43" s="36">
        <v>8.6220169712584802</v>
      </c>
      <c r="E43">
        <f t="shared" si="0"/>
        <v>74.339176652669252</v>
      </c>
      <c r="F43">
        <f t="shared" si="2"/>
        <v>29.132819670312649</v>
      </c>
      <c r="G43">
        <f t="shared" si="1"/>
        <v>27.490413583197562</v>
      </c>
    </row>
    <row r="44" spans="2:7" x14ac:dyDescent="0.25">
      <c r="B44">
        <v>16</v>
      </c>
      <c r="C44">
        <v>10.478679905169209</v>
      </c>
      <c r="D44" s="36">
        <v>0.1604534150254544</v>
      </c>
      <c r="E44">
        <f t="shared" si="0"/>
        <v>2.5745298393330718E-2</v>
      </c>
      <c r="F44">
        <f t="shared" si="2"/>
        <v>1.3834320674458482</v>
      </c>
      <c r="G44">
        <f t="shared" si="1"/>
        <v>71.598057816170893</v>
      </c>
    </row>
    <row r="45" spans="2:7" x14ac:dyDescent="0.25">
      <c r="B45">
        <v>34</v>
      </c>
      <c r="C45">
        <v>10.524472955276027</v>
      </c>
      <c r="D45" s="36">
        <v>0.76722922608040633</v>
      </c>
      <c r="E45">
        <f t="shared" si="0"/>
        <v>0.58864068535193925</v>
      </c>
      <c r="F45">
        <f t="shared" si="2"/>
        <v>0.12310454943193762</v>
      </c>
      <c r="G45">
        <f t="shared" si="1"/>
        <v>0.36817688488139472</v>
      </c>
    </row>
    <row r="46" spans="2:7" x14ac:dyDescent="0.25">
      <c r="B46">
        <v>12</v>
      </c>
      <c r="C46">
        <v>10.647745901109687</v>
      </c>
      <c r="D46" s="36">
        <v>-1.3878755596193297</v>
      </c>
      <c r="E46">
        <f t="shared" si="0"/>
        <v>1.9261985689886676</v>
      </c>
      <c r="F46">
        <f t="shared" si="2"/>
        <v>-1.0648186915026492</v>
      </c>
      <c r="G46">
        <f t="shared" si="1"/>
        <v>4.644476637345905</v>
      </c>
    </row>
    <row r="47" spans="2:7" x14ac:dyDescent="0.25">
      <c r="B47">
        <v>27</v>
      </c>
      <c r="C47">
        <v>10.79947401407029</v>
      </c>
      <c r="D47" s="36">
        <v>-6.1514405305175863</v>
      </c>
      <c r="E47">
        <f t="shared" si="0"/>
        <v>37.840220600494483</v>
      </c>
      <c r="F47">
        <f t="shared" si="2"/>
        <v>8.5374339687571226</v>
      </c>
      <c r="G47">
        <f t="shared" si="1"/>
        <v>22.691551231968909</v>
      </c>
    </row>
    <row r="48" spans="2:7" x14ac:dyDescent="0.25">
      <c r="B48">
        <v>23</v>
      </c>
      <c r="C48">
        <v>10.829675107402892</v>
      </c>
      <c r="D48" s="36">
        <v>2.6134395990438613</v>
      </c>
      <c r="E48">
        <f t="shared" si="0"/>
        <v>6.8300665378505379</v>
      </c>
      <c r="F48">
        <f t="shared" si="2"/>
        <v>-16.076418273618039</v>
      </c>
      <c r="G48">
        <f t="shared" si="1"/>
        <v>76.823123685581095</v>
      </c>
    </row>
    <row r="49" spans="2:7" x14ac:dyDescent="0.25">
      <c r="B49">
        <v>46</v>
      </c>
      <c r="C49">
        <v>10.849822656188701</v>
      </c>
      <c r="D49" s="36">
        <v>-1.0234118464074129</v>
      </c>
      <c r="E49">
        <f t="shared" si="0"/>
        <v>1.0473718073670302</v>
      </c>
      <c r="F49">
        <f t="shared" si="2"/>
        <v>-2.6746250455317271</v>
      </c>
      <c r="G49">
        <f t="shared" si="1"/>
        <v>13.226688436281021</v>
      </c>
    </row>
    <row r="50" spans="2:7" x14ac:dyDescent="0.25">
      <c r="B50">
        <v>50</v>
      </c>
      <c r="C50">
        <v>10.870611931887657</v>
      </c>
      <c r="D50" s="36">
        <v>-0.58652772252925267</v>
      </c>
      <c r="E50">
        <f t="shared" si="0"/>
        <v>0.34401476929535202</v>
      </c>
      <c r="F50">
        <f t="shared" si="2"/>
        <v>0.60025941948279726</v>
      </c>
      <c r="G50">
        <f t="shared" si="1"/>
        <v>0.19086773769678764</v>
      </c>
    </row>
    <row r="51" spans="2:7" x14ac:dyDescent="0.25">
      <c r="B51">
        <v>26</v>
      </c>
      <c r="C51">
        <v>10.913635775880763</v>
      </c>
      <c r="D51" s="36">
        <v>0.1868679502122248</v>
      </c>
      <c r="E51">
        <f t="shared" si="0"/>
        <v>3.4919630816518527E-2</v>
      </c>
      <c r="F51">
        <f t="shared" si="2"/>
        <v>-0.10960323325168599</v>
      </c>
      <c r="G51">
        <f t="shared" si="1"/>
        <v>0.59814086661524246</v>
      </c>
    </row>
    <row r="52" spans="2:7" x14ac:dyDescent="0.25">
      <c r="B52">
        <v>15</v>
      </c>
      <c r="C52">
        <v>11.156689815136769</v>
      </c>
      <c r="D52" s="36">
        <v>-1.149771295128879</v>
      </c>
      <c r="E52">
        <f t="shared" si="0"/>
        <v>1.3219740311023398</v>
      </c>
      <c r="F52">
        <f t="shared" si="2"/>
        <v>-0.21485540513358858</v>
      </c>
      <c r="G52">
        <f t="shared" si="1"/>
        <v>1.7866044721860355</v>
      </c>
    </row>
    <row r="53" spans="2:7" x14ac:dyDescent="0.25">
      <c r="B53">
        <v>49</v>
      </c>
      <c r="C53">
        <v>11.347649286068712</v>
      </c>
      <c r="D53" s="36">
        <v>-1.8223258792941346</v>
      </c>
      <c r="E53">
        <f t="shared" si="0"/>
        <v>3.320871610345141</v>
      </c>
      <c r="F53">
        <f t="shared" si="2"/>
        <v>2.0952579863828902</v>
      </c>
      <c r="G53">
        <f t="shared" si="1"/>
        <v>0.45232966868169988</v>
      </c>
    </row>
    <row r="54" spans="2:7" x14ac:dyDescent="0.25">
      <c r="B54">
        <v>29</v>
      </c>
      <c r="C54">
        <v>12.789797713374501</v>
      </c>
      <c r="D54" s="36">
        <v>-1.2548418181430048</v>
      </c>
      <c r="E54">
        <f t="shared" si="0"/>
        <v>1.5746279885604419</v>
      </c>
      <c r="F54">
        <f t="shared" si="2"/>
        <v>2.2867307196225015</v>
      </c>
      <c r="G54">
        <f t="shared" si="1"/>
        <v>0.32203815966057925</v>
      </c>
    </row>
    <row r="55" spans="2:7" x14ac:dyDescent="0.25">
      <c r="B55">
        <v>45</v>
      </c>
      <c r="C55">
        <v>13.292440109184341</v>
      </c>
      <c r="D55" s="36">
        <v>0.99804593150403953</v>
      </c>
      <c r="E55">
        <f t="shared" si="0"/>
        <v>0.99609568139176596</v>
      </c>
      <c r="F55">
        <f t="shared" si="2"/>
        <v>-1.2523897712787577</v>
      </c>
      <c r="G55">
        <f t="shared" si="1"/>
        <v>5.075503212509723</v>
      </c>
    </row>
    <row r="56" spans="2:7" ht="15.75" thickBot="1" x14ac:dyDescent="0.3">
      <c r="B56" s="22">
        <v>19</v>
      </c>
      <c r="C56" s="22">
        <v>13.326474148230936</v>
      </c>
      <c r="D56" s="37">
        <v>2.9632466489710332</v>
      </c>
      <c r="E56">
        <f t="shared" si="0"/>
        <v>8.7808307026380579</v>
      </c>
      <c r="F56">
        <f t="shared" si="2"/>
        <v>2.9574562620485185</v>
      </c>
      <c r="G56">
        <f t="shared" si="1"/>
        <v>3.8620138599327865</v>
      </c>
    </row>
    <row r="57" spans="2:7" x14ac:dyDescent="0.25">
      <c r="D57" t="s">
        <v>267</v>
      </c>
      <c r="E57">
        <f t="shared" ref="E57:G57" si="3">SUM(E7:E56)</f>
        <v>439.32758895018083</v>
      </c>
      <c r="F57">
        <f t="shared" si="3"/>
        <v>-9.7753988638790918</v>
      </c>
      <c r="G57">
        <f t="shared" si="3"/>
        <v>880.71151923766502</v>
      </c>
    </row>
    <row r="59" spans="2:7" x14ac:dyDescent="0.25">
      <c r="D59" t="s">
        <v>278</v>
      </c>
      <c r="E59">
        <f>E57-E56</f>
        <v>430.54675824754275</v>
      </c>
    </row>
  </sheetData>
  <mergeCells count="2">
    <mergeCell ref="P16:V18"/>
    <mergeCell ref="A1:G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2123-740F-479F-ABD0-42B4C6E6A4EC}">
  <dimension ref="A1:U50"/>
  <sheetViews>
    <sheetView topLeftCell="A31" workbookViewId="0">
      <selection activeCell="H6" sqref="H6:L11"/>
    </sheetView>
  </sheetViews>
  <sheetFormatPr defaultRowHeight="15" x14ac:dyDescent="0.25"/>
  <cols>
    <col min="2" max="2" width="11.85546875" customWidth="1"/>
  </cols>
  <sheetData>
    <row r="1" spans="1:21" ht="18.75" x14ac:dyDescent="0.25">
      <c r="A1" s="83" t="s">
        <v>300</v>
      </c>
      <c r="B1" s="83"/>
      <c r="C1" s="83"/>
      <c r="D1" s="83"/>
      <c r="E1" s="83"/>
      <c r="F1" s="83"/>
      <c r="G1" s="83"/>
      <c r="H1" s="83"/>
      <c r="I1" s="83"/>
    </row>
    <row r="4" spans="1:21" ht="16.5" customHeight="1" x14ac:dyDescent="0.25">
      <c r="H4" s="21"/>
      <c r="J4" s="51"/>
    </row>
    <row r="5" spans="1:21" ht="16.5" thickBot="1" x14ac:dyDescent="0.3">
      <c r="B5" t="s">
        <v>167</v>
      </c>
      <c r="H5" s="21" t="s">
        <v>317</v>
      </c>
    </row>
    <row r="6" spans="1:21" ht="15.75" thickBot="1" x14ac:dyDescent="0.3">
      <c r="H6" s="93" t="s">
        <v>306</v>
      </c>
      <c r="I6" s="94"/>
      <c r="J6" s="94"/>
      <c r="K6" s="94"/>
      <c r="L6" s="95"/>
    </row>
    <row r="7" spans="1:21" x14ac:dyDescent="0.25">
      <c r="B7" s="24" t="s">
        <v>168</v>
      </c>
      <c r="C7" s="24"/>
      <c r="H7" s="96"/>
      <c r="I7" s="97"/>
      <c r="J7" s="97"/>
      <c r="K7" s="97"/>
      <c r="L7" s="98"/>
    </row>
    <row r="8" spans="1:21" x14ac:dyDescent="0.25">
      <c r="B8" t="s">
        <v>169</v>
      </c>
      <c r="C8">
        <v>0.21702795665534752</v>
      </c>
      <c r="H8" s="96"/>
      <c r="I8" s="97"/>
      <c r="J8" s="97"/>
      <c r="K8" s="97"/>
      <c r="L8" s="98"/>
    </row>
    <row r="9" spans="1:21" x14ac:dyDescent="0.25">
      <c r="B9" t="s">
        <v>170</v>
      </c>
      <c r="C9">
        <v>4.71011339699954E-2</v>
      </c>
      <c r="H9" s="96"/>
      <c r="I9" s="97"/>
      <c r="J9" s="97"/>
      <c r="K9" s="97"/>
      <c r="L9" s="98"/>
    </row>
    <row r="10" spans="1:21" x14ac:dyDescent="0.25">
      <c r="B10" t="s">
        <v>171</v>
      </c>
      <c r="C10">
        <v>-6.118282807886876E-2</v>
      </c>
      <c r="H10" s="96"/>
      <c r="I10" s="97"/>
      <c r="J10" s="97"/>
      <c r="K10" s="97"/>
      <c r="L10" s="98"/>
    </row>
    <row r="11" spans="1:21" ht="19.5" thickBot="1" x14ac:dyDescent="0.35">
      <c r="B11" t="s">
        <v>172</v>
      </c>
      <c r="C11">
        <v>15.22203493265887</v>
      </c>
      <c r="H11" s="99"/>
      <c r="I11" s="100"/>
      <c r="J11" s="100"/>
      <c r="K11" s="100"/>
      <c r="L11" s="101"/>
      <c r="N11" s="10" t="s">
        <v>307</v>
      </c>
    </row>
    <row r="12" spans="1:21" ht="15.75" thickBot="1" x14ac:dyDescent="0.3">
      <c r="B12" s="22" t="s">
        <v>173</v>
      </c>
      <c r="C12" s="22">
        <v>50</v>
      </c>
      <c r="N12" t="s">
        <v>311</v>
      </c>
    </row>
    <row r="13" spans="1:21" x14ac:dyDescent="0.25">
      <c r="N13" t="s">
        <v>312</v>
      </c>
    </row>
    <row r="14" spans="1:21" ht="15.75" thickBot="1" x14ac:dyDescent="0.3">
      <c r="B14" t="s">
        <v>174</v>
      </c>
    </row>
    <row r="15" spans="1:21" ht="15.75" x14ac:dyDescent="0.25">
      <c r="B15" s="23"/>
      <c r="C15" s="23" t="s">
        <v>179</v>
      </c>
      <c r="D15" s="23" t="s">
        <v>180</v>
      </c>
      <c r="E15" s="23" t="s">
        <v>181</v>
      </c>
      <c r="F15" s="23" t="s">
        <v>182</v>
      </c>
      <c r="G15" s="23" t="s">
        <v>183</v>
      </c>
      <c r="N15" s="21" t="s">
        <v>308</v>
      </c>
      <c r="R15" s="85" t="s">
        <v>313</v>
      </c>
      <c r="S15" s="86"/>
      <c r="T15" s="86"/>
      <c r="U15" s="87"/>
    </row>
    <row r="16" spans="1:21" x14ac:dyDescent="0.25">
      <c r="B16" t="s">
        <v>175</v>
      </c>
      <c r="C16">
        <v>5</v>
      </c>
      <c r="D16">
        <v>503.94443982789016</v>
      </c>
      <c r="E16">
        <v>100.78888796557803</v>
      </c>
      <c r="F16">
        <v>0.43497793282388914</v>
      </c>
      <c r="G16">
        <v>0.82170261809537759</v>
      </c>
      <c r="R16" s="88"/>
      <c r="S16" s="67"/>
      <c r="T16" s="67"/>
      <c r="U16" s="89"/>
    </row>
    <row r="17" spans="2:21" x14ac:dyDescent="0.25">
      <c r="B17" t="s">
        <v>176</v>
      </c>
      <c r="C17">
        <v>44</v>
      </c>
      <c r="D17">
        <v>10195.255289607825</v>
      </c>
      <c r="E17">
        <v>231.71034749108694</v>
      </c>
      <c r="N17" t="s">
        <v>309</v>
      </c>
      <c r="O17">
        <f>C12*C9</f>
        <v>2.3550566984997698</v>
      </c>
      <c r="R17" s="88"/>
      <c r="S17" s="67"/>
      <c r="T17" s="67"/>
      <c r="U17" s="89"/>
    </row>
    <row r="18" spans="2:21" ht="16.5" thickBot="1" x14ac:dyDescent="0.3">
      <c r="B18" s="22" t="s">
        <v>177</v>
      </c>
      <c r="C18" s="22">
        <v>49</v>
      </c>
      <c r="D18" s="22">
        <v>10699.199729435715</v>
      </c>
      <c r="E18" s="22"/>
      <c r="F18" s="22"/>
      <c r="G18" s="22"/>
      <c r="N18" t="s">
        <v>310</v>
      </c>
      <c r="O18" s="45">
        <f>CHIINV(0.05,5)</f>
        <v>11.070497693516353</v>
      </c>
      <c r="R18" s="90"/>
      <c r="S18" s="91"/>
      <c r="T18" s="91"/>
      <c r="U18" s="92"/>
    </row>
    <row r="19" spans="2:21" ht="15.75" thickBot="1" x14ac:dyDescent="0.3"/>
    <row r="20" spans="2:21" x14ac:dyDescent="0.25">
      <c r="B20" s="23"/>
      <c r="C20" s="23" t="s">
        <v>184</v>
      </c>
      <c r="D20" s="23" t="s">
        <v>172</v>
      </c>
      <c r="E20" s="23" t="s">
        <v>185</v>
      </c>
      <c r="F20" s="23" t="s">
        <v>186</v>
      </c>
      <c r="G20" s="23" t="s">
        <v>187</v>
      </c>
      <c r="H20" s="23" t="s">
        <v>188</v>
      </c>
      <c r="I20" s="23" t="s">
        <v>189</v>
      </c>
      <c r="J20" s="23" t="s">
        <v>190</v>
      </c>
    </row>
    <row r="21" spans="2:21" x14ac:dyDescent="0.25">
      <c r="B21" t="s">
        <v>178</v>
      </c>
      <c r="C21">
        <v>-29.545150937891869</v>
      </c>
      <c r="D21">
        <v>72.40653330483228</v>
      </c>
      <c r="E21">
        <v>-0.40804537366133065</v>
      </c>
      <c r="F21">
        <v>0.68521923788329175</v>
      </c>
      <c r="G21">
        <v>-175.47093033833337</v>
      </c>
      <c r="H21">
        <v>116.38062846254965</v>
      </c>
      <c r="I21">
        <v>-175.47093033833337</v>
      </c>
      <c r="J21">
        <v>116.38062846254965</v>
      </c>
    </row>
    <row r="22" spans="2:21" x14ac:dyDescent="0.25">
      <c r="B22" t="s">
        <v>98</v>
      </c>
      <c r="C22">
        <v>0.8266185349675792</v>
      </c>
      <c r="D22">
        <v>1.2876073101734342</v>
      </c>
      <c r="E22">
        <v>0.64198030598027422</v>
      </c>
      <c r="F22">
        <v>0.52421674433180931</v>
      </c>
      <c r="G22">
        <v>-1.7683834865727153</v>
      </c>
      <c r="H22">
        <v>3.4216205565078734</v>
      </c>
      <c r="I22">
        <v>-1.7683834865727153</v>
      </c>
      <c r="J22">
        <v>3.4216205565078734</v>
      </c>
    </row>
    <row r="23" spans="2:21" x14ac:dyDescent="0.25">
      <c r="B23" t="s">
        <v>99</v>
      </c>
      <c r="C23">
        <v>1.0914322544831152</v>
      </c>
      <c r="D23">
        <v>9.5040422332345962</v>
      </c>
      <c r="E23">
        <v>0.11483874205298625</v>
      </c>
      <c r="F23">
        <v>0.90909540976382264</v>
      </c>
      <c r="G23">
        <v>-18.062706288521994</v>
      </c>
      <c r="H23">
        <v>20.245570797488227</v>
      </c>
      <c r="I23">
        <v>-18.062706288521994</v>
      </c>
      <c r="J23">
        <v>20.245570797488227</v>
      </c>
    </row>
    <row r="24" spans="2:21" x14ac:dyDescent="0.25">
      <c r="B24" t="s">
        <v>302</v>
      </c>
      <c r="C24">
        <v>-5.334274018769543E-4</v>
      </c>
      <c r="D24">
        <v>8.49845852338133E-3</v>
      </c>
      <c r="E24">
        <v>-6.2767547833453036E-2</v>
      </c>
      <c r="F24">
        <v>0.95023588453976671</v>
      </c>
      <c r="G24">
        <v>-1.7660945142654927E-2</v>
      </c>
      <c r="H24">
        <v>1.6594090338901017E-2</v>
      </c>
      <c r="I24">
        <v>-1.7660945142654927E-2</v>
      </c>
      <c r="J24">
        <v>1.6594090338901017E-2</v>
      </c>
    </row>
    <row r="25" spans="2:21" x14ac:dyDescent="0.25">
      <c r="B25" t="s">
        <v>303</v>
      </c>
      <c r="C25">
        <v>0.12898113073858433</v>
      </c>
      <c r="D25">
        <v>0.31865259400841339</v>
      </c>
      <c r="E25">
        <v>0.40477037740724886</v>
      </c>
      <c r="F25">
        <v>0.68760744091634607</v>
      </c>
      <c r="G25">
        <v>-0.51322097473836559</v>
      </c>
      <c r="H25">
        <v>0.7711832362155342</v>
      </c>
      <c r="I25">
        <v>-0.51322097473836559</v>
      </c>
      <c r="J25">
        <v>0.7711832362155342</v>
      </c>
    </row>
    <row r="26" spans="2:21" ht="15.75" thickBot="1" x14ac:dyDescent="0.3">
      <c r="B26" s="22" t="s">
        <v>304</v>
      </c>
      <c r="C26" s="22">
        <v>-5.974121160566722E-2</v>
      </c>
      <c r="D26" s="22">
        <v>5.856902519021006E-2</v>
      </c>
      <c r="E26" s="22">
        <v>-1.0200137600318657</v>
      </c>
      <c r="F26" s="22">
        <v>0.31329781356218395</v>
      </c>
      <c r="G26" s="22">
        <v>-0.17777932584079664</v>
      </c>
      <c r="H26" s="22">
        <v>5.8296902629462195E-2</v>
      </c>
      <c r="I26" s="22">
        <v>-0.17777932584079664</v>
      </c>
      <c r="J26" s="22">
        <v>5.8296902629462195E-2</v>
      </c>
    </row>
    <row r="32" spans="2:21" ht="16.5" thickBot="1" x14ac:dyDescent="0.3">
      <c r="B32" t="s">
        <v>167</v>
      </c>
      <c r="H32" s="21" t="s">
        <v>316</v>
      </c>
    </row>
    <row r="33" spans="2:21" ht="15.75" thickBot="1" x14ac:dyDescent="0.3">
      <c r="H33" s="85" t="s">
        <v>315</v>
      </c>
      <c r="I33" s="86"/>
      <c r="J33" s="86"/>
      <c r="K33" s="86"/>
      <c r="L33" s="87"/>
    </row>
    <row r="34" spans="2:21" ht="15" customHeight="1" x14ac:dyDescent="0.25">
      <c r="B34" s="24" t="s">
        <v>168</v>
      </c>
      <c r="C34" s="24"/>
      <c r="H34" s="88"/>
      <c r="I34" s="67"/>
      <c r="J34" s="67"/>
      <c r="K34" s="67"/>
      <c r="L34" s="89"/>
    </row>
    <row r="35" spans="2:21" x14ac:dyDescent="0.25">
      <c r="B35" t="s">
        <v>169</v>
      </c>
      <c r="C35">
        <v>0.18279452642895405</v>
      </c>
      <c r="H35" s="88"/>
      <c r="I35" s="67"/>
      <c r="J35" s="67"/>
      <c r="K35" s="67"/>
      <c r="L35" s="89"/>
    </row>
    <row r="36" spans="2:21" ht="15" customHeight="1" x14ac:dyDescent="0.25">
      <c r="B36" t="s">
        <v>170</v>
      </c>
      <c r="C36">
        <v>3.3413838892385583E-2</v>
      </c>
      <c r="H36" s="88"/>
      <c r="I36" s="67"/>
      <c r="J36" s="67"/>
      <c r="K36" s="67"/>
      <c r="L36" s="89"/>
    </row>
    <row r="37" spans="2:21" x14ac:dyDescent="0.25">
      <c r="B37" t="s">
        <v>171</v>
      </c>
      <c r="C37">
        <v>-7.7174871121937511E-3</v>
      </c>
      <c r="H37" s="88"/>
      <c r="I37" s="67"/>
      <c r="J37" s="67"/>
      <c r="K37" s="67"/>
      <c r="L37" s="89"/>
    </row>
    <row r="38" spans="2:21" ht="19.5" thickBot="1" x14ac:dyDescent="0.35">
      <c r="B38" t="s">
        <v>172</v>
      </c>
      <c r="C38">
        <v>1.8471946823859076</v>
      </c>
      <c r="H38" s="90"/>
      <c r="I38" s="91"/>
      <c r="J38" s="91"/>
      <c r="K38" s="91"/>
      <c r="L38" s="92"/>
      <c r="N38" s="10" t="s">
        <v>318</v>
      </c>
    </row>
    <row r="39" spans="2:21" ht="15.75" thickBot="1" x14ac:dyDescent="0.3">
      <c r="B39" s="22" t="s">
        <v>173</v>
      </c>
      <c r="C39" s="22">
        <v>50</v>
      </c>
      <c r="N39" t="s">
        <v>311</v>
      </c>
    </row>
    <row r="40" spans="2:21" x14ac:dyDescent="0.25">
      <c r="N40" t="s">
        <v>312</v>
      </c>
    </row>
    <row r="41" spans="2:21" ht="15.75" thickBot="1" x14ac:dyDescent="0.3">
      <c r="B41" t="s">
        <v>174</v>
      </c>
    </row>
    <row r="42" spans="2:21" ht="15.75" x14ac:dyDescent="0.25">
      <c r="B42" s="23"/>
      <c r="C42" s="23" t="s">
        <v>179</v>
      </c>
      <c r="D42" s="23" t="s">
        <v>180</v>
      </c>
      <c r="E42" s="23" t="s">
        <v>181</v>
      </c>
      <c r="F42" s="23" t="s">
        <v>182</v>
      </c>
      <c r="G42" s="23" t="s">
        <v>183</v>
      </c>
      <c r="N42" s="21" t="s">
        <v>308</v>
      </c>
      <c r="R42" s="85" t="s">
        <v>313</v>
      </c>
      <c r="S42" s="86"/>
      <c r="T42" s="86"/>
      <c r="U42" s="87"/>
    </row>
    <row r="43" spans="2:21" x14ac:dyDescent="0.25">
      <c r="B43" t="s">
        <v>175</v>
      </c>
      <c r="C43">
        <v>2</v>
      </c>
      <c r="D43">
        <v>5.5438184396486179</v>
      </c>
      <c r="E43">
        <v>2.7719092198243089</v>
      </c>
      <c r="F43">
        <v>0.81236960093787081</v>
      </c>
      <c r="G43">
        <v>0.44993881875637776</v>
      </c>
      <c r="R43" s="88"/>
      <c r="S43" s="67"/>
      <c r="T43" s="67"/>
      <c r="U43" s="89"/>
    </row>
    <row r="44" spans="2:21" x14ac:dyDescent="0.25">
      <c r="B44" t="s">
        <v>176</v>
      </c>
      <c r="C44">
        <v>47</v>
      </c>
      <c r="D44">
        <v>160.37002514783438</v>
      </c>
      <c r="E44">
        <v>3.4121281946347741</v>
      </c>
      <c r="N44" t="s">
        <v>309</v>
      </c>
      <c r="O44">
        <f>C39*C36</f>
        <v>1.6706919446192792</v>
      </c>
      <c r="R44" s="88"/>
      <c r="S44" s="67"/>
      <c r="T44" s="67"/>
      <c r="U44" s="89"/>
    </row>
    <row r="45" spans="2:21" ht="16.5" thickBot="1" x14ac:dyDescent="0.3">
      <c r="B45" s="22" t="s">
        <v>177</v>
      </c>
      <c r="C45" s="22">
        <v>49</v>
      </c>
      <c r="D45" s="22">
        <v>165.913843587483</v>
      </c>
      <c r="E45" s="22"/>
      <c r="F45" s="22"/>
      <c r="G45" s="22"/>
      <c r="N45" t="s">
        <v>310</v>
      </c>
      <c r="O45" s="45">
        <f>CHIINV(0.05,2)</f>
        <v>5.9914645471079817</v>
      </c>
      <c r="R45" s="90"/>
      <c r="S45" s="91"/>
      <c r="T45" s="91"/>
      <c r="U45" s="92"/>
    </row>
    <row r="46" spans="2:21" ht="15.75" thickBot="1" x14ac:dyDescent="0.3"/>
    <row r="47" spans="2:21" x14ac:dyDescent="0.25">
      <c r="B47" s="23"/>
      <c r="C47" s="23" t="s">
        <v>184</v>
      </c>
      <c r="D47" s="23" t="s">
        <v>172</v>
      </c>
      <c r="E47" s="23" t="s">
        <v>185</v>
      </c>
      <c r="F47" s="23" t="s">
        <v>186</v>
      </c>
      <c r="G47" s="23" t="s">
        <v>187</v>
      </c>
      <c r="H47" s="23" t="s">
        <v>188</v>
      </c>
      <c r="I47" s="23" t="s">
        <v>189</v>
      </c>
      <c r="J47" s="23" t="s">
        <v>190</v>
      </c>
    </row>
    <row r="48" spans="2:21" x14ac:dyDescent="0.25">
      <c r="B48" t="s">
        <v>178</v>
      </c>
      <c r="C48">
        <v>0.48537771389032636</v>
      </c>
      <c r="D48">
        <v>1.9277290590477019</v>
      </c>
      <c r="E48">
        <v>0.25178730984638625</v>
      </c>
      <c r="F48">
        <v>0.80230321635866542</v>
      </c>
      <c r="G48">
        <v>-3.3927129336900972</v>
      </c>
      <c r="H48">
        <v>4.3634683614707503</v>
      </c>
      <c r="I48">
        <v>-3.3927129336900972</v>
      </c>
      <c r="J48">
        <v>4.3634683614707503</v>
      </c>
    </row>
    <row r="49" spans="2:10" x14ac:dyDescent="0.25">
      <c r="B49" t="s">
        <v>98</v>
      </c>
      <c r="C49">
        <v>-9.1696508867652338E-3</v>
      </c>
      <c r="D49">
        <v>1.8233224346606808E-2</v>
      </c>
      <c r="E49">
        <v>-0.50290890478028372</v>
      </c>
      <c r="F49">
        <v>0.61737694358565709</v>
      </c>
      <c r="G49">
        <v>-4.5850167000758106E-2</v>
      </c>
      <c r="H49">
        <v>2.7510865227227642E-2</v>
      </c>
      <c r="I49">
        <v>-4.5850167000758106E-2</v>
      </c>
      <c r="J49">
        <v>2.7510865227227642E-2</v>
      </c>
    </row>
    <row r="50" spans="2:10" ht="15.75" thickBot="1" x14ac:dyDescent="0.3">
      <c r="B50" s="22" t="s">
        <v>99</v>
      </c>
      <c r="C50" s="22">
        <v>0.10515584586496406</v>
      </c>
      <c r="D50" s="22">
        <v>0.10147016062587456</v>
      </c>
      <c r="E50" s="22">
        <v>1.0363228481787743</v>
      </c>
      <c r="F50" s="22">
        <v>0.30535421178934596</v>
      </c>
      <c r="G50" s="22">
        <v>-9.8975787200774809E-2</v>
      </c>
      <c r="H50" s="22">
        <v>0.30928747893070291</v>
      </c>
      <c r="I50" s="22">
        <v>-9.8975787200774809E-2</v>
      </c>
      <c r="J50" s="22">
        <v>0.30928747893070291</v>
      </c>
    </row>
  </sheetData>
  <mergeCells count="5">
    <mergeCell ref="R42:U45"/>
    <mergeCell ref="A1:I1"/>
    <mergeCell ref="H6:L11"/>
    <mergeCell ref="R15:U18"/>
    <mergeCell ref="H33:L3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9E33A-A489-4A2C-B7E2-84472FE3B801}">
  <dimension ref="A1:AJ46"/>
  <sheetViews>
    <sheetView zoomScale="115" zoomScaleNormal="115" workbookViewId="0">
      <selection activeCell="J27" sqref="J27"/>
    </sheetView>
  </sheetViews>
  <sheetFormatPr defaultRowHeight="15" x14ac:dyDescent="0.25"/>
  <sheetData>
    <row r="1" spans="1:25" ht="18.75" x14ac:dyDescent="0.25">
      <c r="A1" s="83" t="s">
        <v>319</v>
      </c>
      <c r="B1" s="83"/>
      <c r="C1" s="83"/>
      <c r="D1" s="83"/>
      <c r="E1" s="83"/>
      <c r="F1" s="83"/>
      <c r="G1" s="83"/>
      <c r="H1" s="83"/>
      <c r="I1" s="83"/>
      <c r="J1" s="83"/>
      <c r="K1" s="83"/>
      <c r="L1" s="83"/>
    </row>
    <row r="4" spans="1:25" ht="18.75" x14ac:dyDescent="0.3">
      <c r="C4" s="10" t="s">
        <v>198</v>
      </c>
    </row>
    <row r="5" spans="1:25" x14ac:dyDescent="0.25">
      <c r="I5" t="s">
        <v>96</v>
      </c>
    </row>
    <row r="6" spans="1:25" x14ac:dyDescent="0.25">
      <c r="I6" t="s">
        <v>98</v>
      </c>
      <c r="Y6" t="s">
        <v>167</v>
      </c>
    </row>
    <row r="7" spans="1:25" x14ac:dyDescent="0.25">
      <c r="I7" t="s">
        <v>99</v>
      </c>
    </row>
    <row r="10" spans="1:25" ht="18.75" x14ac:dyDescent="0.25">
      <c r="P10" s="111" t="s">
        <v>325</v>
      </c>
      <c r="Q10" s="111"/>
      <c r="R10" s="111"/>
      <c r="S10" s="111"/>
      <c r="T10" s="111"/>
      <c r="U10" s="111"/>
      <c r="V10" s="111"/>
    </row>
    <row r="11" spans="1:25" ht="15.75" thickBot="1" x14ac:dyDescent="0.3"/>
    <row r="12" spans="1:25" x14ac:dyDescent="0.25">
      <c r="F12" s="85" t="s">
        <v>326</v>
      </c>
      <c r="G12" s="86"/>
      <c r="H12" s="86"/>
      <c r="I12" s="86"/>
      <c r="J12" s="86"/>
      <c r="K12" s="86"/>
      <c r="L12" s="87"/>
      <c r="P12" s="113" t="s">
        <v>328</v>
      </c>
      <c r="Q12" s="114"/>
      <c r="R12" s="114"/>
      <c r="S12" s="114"/>
      <c r="T12" s="114"/>
      <c r="U12" s="114"/>
      <c r="V12" s="114"/>
      <c r="W12" s="115"/>
    </row>
    <row r="13" spans="1:25" x14ac:dyDescent="0.25">
      <c r="C13" t="s">
        <v>323</v>
      </c>
      <c r="D13" s="106">
        <v>-6.9432451303937742E-2</v>
      </c>
      <c r="F13" s="88"/>
      <c r="G13" s="110"/>
      <c r="H13" s="110"/>
      <c r="I13" s="110"/>
      <c r="J13" s="110"/>
      <c r="K13" s="110"/>
      <c r="L13" s="89"/>
      <c r="P13" s="116"/>
      <c r="Q13" s="117"/>
      <c r="R13" s="117"/>
      <c r="S13" s="117"/>
      <c r="T13" s="117"/>
      <c r="U13" s="117"/>
      <c r="V13" s="117"/>
      <c r="W13" s="118"/>
    </row>
    <row r="14" spans="1:25" x14ac:dyDescent="0.25">
      <c r="F14" s="88"/>
      <c r="G14" s="110"/>
      <c r="H14" s="110"/>
      <c r="I14" s="110"/>
      <c r="J14" s="110"/>
      <c r="K14" s="110"/>
      <c r="L14" s="89"/>
      <c r="P14" s="116"/>
      <c r="Q14" s="117"/>
      <c r="R14" s="117"/>
      <c r="S14" s="117"/>
      <c r="T14" s="117"/>
      <c r="U14" s="117"/>
      <c r="V14" s="117"/>
      <c r="W14" s="118"/>
    </row>
    <row r="15" spans="1:25" ht="15.75" thickBot="1" x14ac:dyDescent="0.3">
      <c r="F15" s="90"/>
      <c r="G15" s="91"/>
      <c r="H15" s="91"/>
      <c r="I15" s="91"/>
      <c r="J15" s="91"/>
      <c r="K15" s="91"/>
      <c r="L15" s="92"/>
      <c r="P15" s="116"/>
      <c r="Q15" s="117"/>
      <c r="R15" s="117"/>
      <c r="S15" s="117"/>
      <c r="T15" s="117"/>
      <c r="U15" s="117"/>
      <c r="V15" s="117"/>
      <c r="W15" s="118"/>
    </row>
    <row r="16" spans="1:25" ht="15.75" thickBot="1" x14ac:dyDescent="0.3">
      <c r="P16" s="116"/>
      <c r="Q16" s="117"/>
      <c r="R16" s="117"/>
      <c r="S16" s="117"/>
      <c r="T16" s="117"/>
      <c r="U16" s="117"/>
      <c r="V16" s="117"/>
      <c r="W16" s="118"/>
    </row>
    <row r="17" spans="3:29" x14ac:dyDescent="0.25">
      <c r="F17" s="85" t="s">
        <v>327</v>
      </c>
      <c r="G17" s="86"/>
      <c r="H17" s="86"/>
      <c r="I17" s="86"/>
      <c r="J17" s="86"/>
      <c r="K17" s="86"/>
      <c r="L17" s="87"/>
      <c r="P17" s="116"/>
      <c r="Q17" s="117"/>
      <c r="R17" s="117"/>
      <c r="S17" s="117"/>
      <c r="T17" s="117"/>
      <c r="U17" s="117"/>
      <c r="V17" s="117"/>
      <c r="W17" s="118"/>
    </row>
    <row r="18" spans="3:29" ht="15.75" thickBot="1" x14ac:dyDescent="0.3">
      <c r="C18" t="s">
        <v>324</v>
      </c>
      <c r="D18">
        <v>-0.46174603101729861</v>
      </c>
      <c r="F18" s="88"/>
      <c r="G18" s="110"/>
      <c r="H18" s="110"/>
      <c r="I18" s="110"/>
      <c r="J18" s="110"/>
      <c r="K18" s="110"/>
      <c r="L18" s="89"/>
      <c r="P18" s="119"/>
      <c r="Q18" s="120"/>
      <c r="R18" s="120"/>
      <c r="S18" s="120"/>
      <c r="T18" s="120"/>
      <c r="U18" s="120"/>
      <c r="V18" s="120"/>
      <c r="W18" s="121"/>
    </row>
    <row r="19" spans="3:29" x14ac:dyDescent="0.25">
      <c r="F19" s="88"/>
      <c r="G19" s="110"/>
      <c r="H19" s="110"/>
      <c r="I19" s="110"/>
      <c r="J19" s="110"/>
      <c r="K19" s="110"/>
      <c r="L19" s="89"/>
    </row>
    <row r="20" spans="3:29" x14ac:dyDescent="0.25">
      <c r="F20" s="88"/>
      <c r="G20" s="110"/>
      <c r="H20" s="110"/>
      <c r="I20" s="110"/>
      <c r="J20" s="110"/>
      <c r="K20" s="110"/>
      <c r="L20" s="89"/>
    </row>
    <row r="21" spans="3:29" ht="19.5" thickBot="1" x14ac:dyDescent="0.3">
      <c r="F21" s="90"/>
      <c r="G21" s="91"/>
      <c r="H21" s="91"/>
      <c r="I21" s="91"/>
      <c r="J21" s="91"/>
      <c r="K21" s="91"/>
      <c r="L21" s="92"/>
      <c r="P21" s="111" t="s">
        <v>329</v>
      </c>
      <c r="Q21" s="111"/>
      <c r="R21" s="111"/>
      <c r="S21" s="111"/>
      <c r="T21" s="111"/>
      <c r="U21" s="111"/>
      <c r="V21" s="111"/>
    </row>
    <row r="23" spans="3:29" ht="15" customHeight="1" x14ac:dyDescent="0.25">
      <c r="F23" s="112"/>
      <c r="G23" s="112"/>
      <c r="H23" s="112"/>
      <c r="I23" s="112"/>
      <c r="J23" s="112"/>
      <c r="K23" s="112"/>
      <c r="L23" s="112"/>
      <c r="P23" s="72" t="s">
        <v>249</v>
      </c>
      <c r="Q23" s="72"/>
      <c r="R23" s="72"/>
      <c r="S23" s="72"/>
      <c r="T23" s="72"/>
      <c r="U23" s="72"/>
      <c r="V23" s="72"/>
      <c r="W23" s="72"/>
      <c r="X23" s="72"/>
    </row>
    <row r="24" spans="3:29" x14ac:dyDescent="0.25">
      <c r="F24" s="112"/>
      <c r="G24" s="112"/>
      <c r="H24" s="112"/>
      <c r="I24" s="112"/>
      <c r="J24" s="112"/>
      <c r="K24" s="112"/>
      <c r="L24" s="112"/>
      <c r="P24" s="72"/>
      <c r="Q24" s="72"/>
      <c r="R24" s="72"/>
      <c r="S24" s="72"/>
      <c r="T24" s="72"/>
      <c r="U24" s="72"/>
      <c r="V24" s="72"/>
      <c r="W24" s="72"/>
      <c r="X24" s="72"/>
    </row>
    <row r="25" spans="3:29" x14ac:dyDescent="0.25">
      <c r="F25" s="112"/>
      <c r="G25" s="112"/>
      <c r="H25" s="112"/>
      <c r="I25" s="112"/>
      <c r="J25" s="112"/>
      <c r="K25" s="112"/>
      <c r="L25" s="112"/>
      <c r="P25" s="72"/>
      <c r="Q25" s="72"/>
      <c r="R25" s="72"/>
      <c r="S25" s="72"/>
      <c r="T25" s="72"/>
      <c r="U25" s="72"/>
      <c r="V25" s="72"/>
      <c r="W25" s="72"/>
      <c r="X25" s="72"/>
    </row>
    <row r="26" spans="3:29" x14ac:dyDescent="0.25">
      <c r="F26" s="112"/>
      <c r="G26" s="112"/>
      <c r="H26" s="112"/>
      <c r="I26" s="112"/>
      <c r="J26" s="112"/>
      <c r="K26" s="112"/>
      <c r="L26" s="112"/>
      <c r="P26" s="72"/>
      <c r="Q26" s="72"/>
      <c r="R26" s="72"/>
      <c r="S26" s="72"/>
      <c r="T26" s="72"/>
      <c r="U26" s="72"/>
      <c r="V26" s="72"/>
      <c r="W26" s="72"/>
      <c r="X26" s="72"/>
    </row>
    <row r="27" spans="3:29" ht="18.75" x14ac:dyDescent="0.3">
      <c r="C27" s="122" t="s">
        <v>330</v>
      </c>
      <c r="F27" s="112"/>
      <c r="G27" s="112"/>
      <c r="H27" s="112"/>
      <c r="I27" s="112"/>
      <c r="J27" s="112"/>
      <c r="K27" s="112"/>
      <c r="L27" s="112"/>
      <c r="P27" s="72"/>
      <c r="Q27" s="72"/>
      <c r="R27" s="72"/>
      <c r="S27" s="72"/>
      <c r="T27" s="72"/>
      <c r="U27" s="72"/>
      <c r="V27" s="72"/>
      <c r="W27" s="72"/>
      <c r="X27" s="72"/>
    </row>
    <row r="28" spans="3:29" ht="15.75" thickBot="1" x14ac:dyDescent="0.3">
      <c r="P28" s="72"/>
      <c r="Q28" s="72"/>
      <c r="R28" s="72"/>
      <c r="S28" s="72"/>
      <c r="T28" s="72"/>
      <c r="U28" s="72"/>
      <c r="V28" s="72"/>
      <c r="W28" s="72"/>
      <c r="X28" s="72"/>
    </row>
    <row r="29" spans="3:29" ht="15.75" thickBot="1" x14ac:dyDescent="0.3">
      <c r="C29" s="85" t="s">
        <v>331</v>
      </c>
      <c r="D29" s="86"/>
      <c r="E29" s="86"/>
      <c r="F29" s="86"/>
      <c r="G29" s="86"/>
      <c r="H29" s="86"/>
      <c r="I29" s="86"/>
      <c r="J29" s="86"/>
      <c r="K29" s="86"/>
      <c r="L29" s="86"/>
      <c r="M29" s="87"/>
      <c r="P29" s="72"/>
      <c r="Q29" s="72"/>
      <c r="R29" s="72"/>
      <c r="S29" s="72"/>
      <c r="T29" s="72"/>
      <c r="U29" s="72"/>
      <c r="V29" s="72"/>
      <c r="W29" s="72"/>
      <c r="X29" s="72"/>
    </row>
    <row r="30" spans="3:29" x14ac:dyDescent="0.25">
      <c r="C30" s="88"/>
      <c r="D30" s="110"/>
      <c r="E30" s="110"/>
      <c r="F30" s="110"/>
      <c r="G30" s="110"/>
      <c r="H30" s="110"/>
      <c r="I30" s="110"/>
      <c r="J30" s="110"/>
      <c r="K30" s="110"/>
      <c r="L30" s="110"/>
      <c r="M30" s="89"/>
      <c r="P30" s="72"/>
      <c r="Q30" s="72"/>
      <c r="R30" s="72"/>
      <c r="S30" s="72"/>
      <c r="T30" s="72"/>
      <c r="U30" s="72"/>
      <c r="V30" s="72"/>
      <c r="W30" s="72"/>
      <c r="X30" s="72"/>
      <c r="AB30" s="109" t="s">
        <v>168</v>
      </c>
      <c r="AC30" s="109"/>
    </row>
    <row r="31" spans="3:29" x14ac:dyDescent="0.25">
      <c r="C31" s="88"/>
      <c r="D31" s="110"/>
      <c r="E31" s="110"/>
      <c r="F31" s="110"/>
      <c r="G31" s="110"/>
      <c r="H31" s="110"/>
      <c r="I31" s="110"/>
      <c r="J31" s="110"/>
      <c r="K31" s="110"/>
      <c r="L31" s="110"/>
      <c r="M31" s="89"/>
      <c r="P31" s="72"/>
      <c r="Q31" s="72"/>
      <c r="R31" s="72"/>
      <c r="S31" s="72"/>
      <c r="T31" s="72"/>
      <c r="U31" s="72"/>
      <c r="V31" s="72"/>
      <c r="W31" s="72"/>
      <c r="X31" s="72"/>
      <c r="AB31" s="106" t="s">
        <v>169</v>
      </c>
      <c r="AC31" s="106">
        <v>0.42948021570339606</v>
      </c>
    </row>
    <row r="32" spans="3:29" x14ac:dyDescent="0.25">
      <c r="C32" s="88"/>
      <c r="D32" s="110"/>
      <c r="E32" s="110"/>
      <c r="F32" s="110"/>
      <c r="G32" s="110"/>
      <c r="H32" s="110"/>
      <c r="I32" s="110"/>
      <c r="J32" s="110"/>
      <c r="K32" s="110"/>
      <c r="L32" s="110"/>
      <c r="M32" s="89"/>
      <c r="P32" s="72"/>
      <c r="Q32" s="72"/>
      <c r="R32" s="72"/>
      <c r="S32" s="72"/>
      <c r="T32" s="72"/>
      <c r="U32" s="72"/>
      <c r="V32" s="72"/>
      <c r="W32" s="72"/>
      <c r="X32" s="72"/>
      <c r="AB32" s="106" t="s">
        <v>170</v>
      </c>
      <c r="AC32" s="106">
        <v>0.18445325568063561</v>
      </c>
    </row>
    <row r="33" spans="3:36" x14ac:dyDescent="0.25">
      <c r="C33" s="88"/>
      <c r="D33" s="110"/>
      <c r="E33" s="110"/>
      <c r="F33" s="110"/>
      <c r="G33" s="110"/>
      <c r="H33" s="110"/>
      <c r="I33" s="110"/>
      <c r="J33" s="110"/>
      <c r="K33" s="110"/>
      <c r="L33" s="110"/>
      <c r="M33" s="89"/>
      <c r="AB33" s="106" t="s">
        <v>171</v>
      </c>
      <c r="AC33" s="106">
        <v>0.14974913890108818</v>
      </c>
    </row>
    <row r="34" spans="3:36" x14ac:dyDescent="0.25">
      <c r="C34" s="88"/>
      <c r="D34" s="110"/>
      <c r="E34" s="110"/>
      <c r="F34" s="110"/>
      <c r="G34" s="110"/>
      <c r="H34" s="110"/>
      <c r="I34" s="110"/>
      <c r="J34" s="110"/>
      <c r="K34" s="110"/>
      <c r="L34" s="110"/>
      <c r="M34" s="89"/>
      <c r="AB34" s="106" t="s">
        <v>172</v>
      </c>
      <c r="AC34" s="106">
        <v>3.0573510608986854</v>
      </c>
    </row>
    <row r="35" spans="3:36" ht="15.75" thickBot="1" x14ac:dyDescent="0.3">
      <c r="C35" s="88"/>
      <c r="D35" s="110"/>
      <c r="E35" s="110"/>
      <c r="F35" s="110"/>
      <c r="G35" s="110"/>
      <c r="H35" s="110"/>
      <c r="I35" s="110"/>
      <c r="J35" s="110"/>
      <c r="K35" s="110"/>
      <c r="L35" s="110"/>
      <c r="M35" s="89"/>
      <c r="AB35" s="107" t="s">
        <v>173</v>
      </c>
      <c r="AC35" s="107">
        <v>50</v>
      </c>
    </row>
    <row r="36" spans="3:36" x14ac:dyDescent="0.25">
      <c r="C36" s="88"/>
      <c r="D36" s="110"/>
      <c r="E36" s="110"/>
      <c r="F36" s="110"/>
      <c r="G36" s="110"/>
      <c r="H36" s="110"/>
      <c r="I36" s="110"/>
      <c r="J36" s="110"/>
      <c r="K36" s="110"/>
      <c r="L36" s="110"/>
      <c r="M36" s="89"/>
    </row>
    <row r="37" spans="3:36" ht="15.75" thickBot="1" x14ac:dyDescent="0.3">
      <c r="C37" s="88"/>
      <c r="D37" s="110"/>
      <c r="E37" s="110"/>
      <c r="F37" s="110"/>
      <c r="G37" s="110"/>
      <c r="H37" s="110"/>
      <c r="I37" s="110"/>
      <c r="J37" s="110"/>
      <c r="K37" s="110"/>
      <c r="L37" s="110"/>
      <c r="M37" s="89"/>
      <c r="AB37" t="s">
        <v>174</v>
      </c>
    </row>
    <row r="38" spans="3:36" x14ac:dyDescent="0.25">
      <c r="C38" s="88"/>
      <c r="D38" s="110"/>
      <c r="E38" s="110"/>
      <c r="F38" s="110"/>
      <c r="G38" s="110"/>
      <c r="H38" s="110"/>
      <c r="I38" s="110"/>
      <c r="J38" s="110"/>
      <c r="K38" s="110"/>
      <c r="L38" s="110"/>
      <c r="M38" s="89"/>
      <c r="AB38" s="108"/>
      <c r="AC38" s="108" t="s">
        <v>179</v>
      </c>
      <c r="AD38" s="108" t="s">
        <v>180</v>
      </c>
      <c r="AE38" s="108" t="s">
        <v>181</v>
      </c>
      <c r="AF38" s="108" t="s">
        <v>182</v>
      </c>
      <c r="AG38" s="108" t="s">
        <v>183</v>
      </c>
    </row>
    <row r="39" spans="3:36" x14ac:dyDescent="0.25">
      <c r="C39" s="88"/>
      <c r="D39" s="110"/>
      <c r="E39" s="110"/>
      <c r="F39" s="110"/>
      <c r="G39" s="110"/>
      <c r="H39" s="110"/>
      <c r="I39" s="110"/>
      <c r="J39" s="110"/>
      <c r="K39" s="110"/>
      <c r="L39" s="110"/>
      <c r="M39" s="89"/>
      <c r="AB39" s="106" t="s">
        <v>175</v>
      </c>
      <c r="AC39" s="106">
        <v>2</v>
      </c>
      <c r="AD39" s="106">
        <v>99.36328561990041</v>
      </c>
      <c r="AE39" s="106">
        <v>49.681642809950205</v>
      </c>
      <c r="AF39" s="106">
        <v>5.3150252130704443</v>
      </c>
      <c r="AG39" s="106">
        <v>8.2994281818851573E-3</v>
      </c>
    </row>
    <row r="40" spans="3:36" x14ac:dyDescent="0.25">
      <c r="C40" s="88"/>
      <c r="D40" s="110"/>
      <c r="E40" s="110"/>
      <c r="F40" s="110"/>
      <c r="G40" s="110"/>
      <c r="H40" s="110"/>
      <c r="I40" s="110"/>
      <c r="J40" s="110"/>
      <c r="K40" s="110"/>
      <c r="L40" s="110"/>
      <c r="M40" s="89"/>
      <c r="AB40" s="106" t="s">
        <v>176</v>
      </c>
      <c r="AC40" s="106">
        <v>47</v>
      </c>
      <c r="AD40" s="106">
        <v>439.32758895018088</v>
      </c>
      <c r="AE40" s="106">
        <v>9.3473955095783161</v>
      </c>
      <c r="AF40" s="106"/>
      <c r="AG40" s="106"/>
    </row>
    <row r="41" spans="3:36" ht="15.75" thickBot="1" x14ac:dyDescent="0.3">
      <c r="C41" s="88"/>
      <c r="D41" s="110"/>
      <c r="E41" s="110"/>
      <c r="F41" s="110"/>
      <c r="G41" s="110"/>
      <c r="H41" s="110"/>
      <c r="I41" s="110"/>
      <c r="J41" s="110"/>
      <c r="K41" s="110"/>
      <c r="L41" s="110"/>
      <c r="M41" s="89"/>
      <c r="AB41" s="107" t="s">
        <v>177</v>
      </c>
      <c r="AC41" s="107">
        <v>49</v>
      </c>
      <c r="AD41" s="107">
        <v>538.69087457008129</v>
      </c>
      <c r="AE41" s="107"/>
      <c r="AF41" s="107"/>
      <c r="AG41" s="107"/>
    </row>
    <row r="42" spans="3:36" ht="15.75" thickBot="1" x14ac:dyDescent="0.3">
      <c r="C42" s="88"/>
      <c r="D42" s="110"/>
      <c r="E42" s="110"/>
      <c r="F42" s="110"/>
      <c r="G42" s="110"/>
      <c r="H42" s="110"/>
      <c r="I42" s="110"/>
      <c r="J42" s="110"/>
      <c r="K42" s="110"/>
      <c r="L42" s="110"/>
      <c r="M42" s="89"/>
    </row>
    <row r="43" spans="3:36" x14ac:dyDescent="0.25">
      <c r="C43" s="88"/>
      <c r="D43" s="110"/>
      <c r="E43" s="110"/>
      <c r="F43" s="110"/>
      <c r="G43" s="110"/>
      <c r="H43" s="110"/>
      <c r="I43" s="110"/>
      <c r="J43" s="110"/>
      <c r="K43" s="110"/>
      <c r="L43" s="110"/>
      <c r="M43" s="89"/>
      <c r="AB43" s="108"/>
      <c r="AC43" s="108" t="s">
        <v>184</v>
      </c>
      <c r="AD43" s="108" t="s">
        <v>172</v>
      </c>
      <c r="AE43" s="108" t="s">
        <v>185</v>
      </c>
      <c r="AF43" s="108" t="s">
        <v>186</v>
      </c>
      <c r="AG43" s="108" t="s">
        <v>187</v>
      </c>
      <c r="AH43" s="108" t="s">
        <v>188</v>
      </c>
      <c r="AI43" s="108" t="s">
        <v>189</v>
      </c>
      <c r="AJ43" s="108" t="s">
        <v>190</v>
      </c>
    </row>
    <row r="44" spans="3:36" ht="15.75" thickBot="1" x14ac:dyDescent="0.3">
      <c r="C44" s="90"/>
      <c r="D44" s="91"/>
      <c r="E44" s="91"/>
      <c r="F44" s="91"/>
      <c r="G44" s="91"/>
      <c r="H44" s="91"/>
      <c r="I44" s="91"/>
      <c r="J44" s="91"/>
      <c r="K44" s="91"/>
      <c r="L44" s="91"/>
      <c r="M44" s="92"/>
      <c r="AB44" s="106" t="s">
        <v>178</v>
      </c>
      <c r="AC44" s="106">
        <v>19.700535016701323</v>
      </c>
      <c r="AD44" s="106">
        <v>3.1906460862003616</v>
      </c>
      <c r="AE44" s="106">
        <v>6.1744657616232397</v>
      </c>
      <c r="AF44" s="106">
        <v>1.464689114661959E-7</v>
      </c>
      <c r="AG44" s="106">
        <v>13.281783020118738</v>
      </c>
      <c r="AH44" s="106">
        <v>26.119287013283909</v>
      </c>
      <c r="AI44" s="106">
        <v>13.281783020118738</v>
      </c>
      <c r="AJ44" s="106">
        <v>26.119287013283909</v>
      </c>
    </row>
    <row r="45" spans="3:36" x14ac:dyDescent="0.25">
      <c r="AB45" s="106" t="s">
        <v>98</v>
      </c>
      <c r="AC45" s="106">
        <v>-6.9432451303937742E-2</v>
      </c>
      <c r="AD45" s="106">
        <v>3.017839339365096E-2</v>
      </c>
      <c r="AE45" s="106">
        <v>-2.3007338528016272</v>
      </c>
      <c r="AF45" s="106">
        <v>2.5890163323353126E-2</v>
      </c>
      <c r="AG45" s="106">
        <v>-0.13014354793322014</v>
      </c>
      <c r="AH45" s="106">
        <v>-8.72135467465536E-3</v>
      </c>
      <c r="AI45" s="106">
        <v>-0.13014354793322014</v>
      </c>
      <c r="AJ45" s="106">
        <v>-8.72135467465536E-3</v>
      </c>
    </row>
    <row r="46" spans="3:36" ht="15.75" thickBot="1" x14ac:dyDescent="0.3">
      <c r="AB46" s="107" t="s">
        <v>99</v>
      </c>
      <c r="AC46" s="107">
        <v>-0.46174603101729861</v>
      </c>
      <c r="AD46" s="107">
        <v>0.16794651164671648</v>
      </c>
      <c r="AE46" s="107">
        <v>-2.7493636306576197</v>
      </c>
      <c r="AF46" s="107">
        <v>8.4472686584509665E-3</v>
      </c>
      <c r="AG46" s="107">
        <v>-0.79961083263658628</v>
      </c>
      <c r="AH46" s="107">
        <v>-0.12388122939801094</v>
      </c>
      <c r="AI46" s="107">
        <v>-0.79961083263658628</v>
      </c>
      <c r="AJ46" s="107">
        <v>-0.12388122939801094</v>
      </c>
    </row>
  </sheetData>
  <mergeCells count="8">
    <mergeCell ref="A1:L1"/>
    <mergeCell ref="F12:L15"/>
    <mergeCell ref="F17:L21"/>
    <mergeCell ref="P10:V10"/>
    <mergeCell ref="P12:W18"/>
    <mergeCell ref="P21:V21"/>
    <mergeCell ref="P23:X32"/>
    <mergeCell ref="C29:M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7F1D-BF01-411D-8F94-AC2F8CF12A6B}">
  <dimension ref="A1:J51"/>
  <sheetViews>
    <sheetView workbookViewId="0">
      <selection activeCell="N14" sqref="N14"/>
    </sheetView>
  </sheetViews>
  <sheetFormatPr defaultRowHeight="15" x14ac:dyDescent="0.25"/>
  <sheetData>
    <row r="1" spans="1:10" ht="150" x14ac:dyDescent="0.25">
      <c r="A1" s="4" t="s">
        <v>16</v>
      </c>
      <c r="B1" s="6" t="s">
        <v>301</v>
      </c>
      <c r="C1" s="6" t="s">
        <v>96</v>
      </c>
      <c r="D1" s="6" t="s">
        <v>98</v>
      </c>
      <c r="E1" s="6" t="s">
        <v>99</v>
      </c>
      <c r="F1" s="6" t="s">
        <v>302</v>
      </c>
      <c r="G1" s="6" t="s">
        <v>303</v>
      </c>
      <c r="H1" s="6" t="s">
        <v>304</v>
      </c>
      <c r="I1" s="6" t="s">
        <v>305</v>
      </c>
      <c r="J1" s="6" t="s">
        <v>314</v>
      </c>
    </row>
    <row r="2" spans="1:10" x14ac:dyDescent="0.25">
      <c r="A2" t="s">
        <v>30</v>
      </c>
      <c r="B2">
        <v>-5.1750860000000003</v>
      </c>
      <c r="C2" s="2">
        <v>3.6363636363636362</v>
      </c>
      <c r="D2" s="2">
        <v>57.699999999999996</v>
      </c>
      <c r="E2" s="2">
        <v>14.899999999999999</v>
      </c>
      <c r="F2" s="2">
        <f>D2^2</f>
        <v>3329.2899999999995</v>
      </c>
      <c r="G2" s="2">
        <f>E2^2</f>
        <v>222.00999999999996</v>
      </c>
      <c r="H2">
        <f>D2*E2</f>
        <v>859.7299999999999</v>
      </c>
      <c r="I2">
        <f>B2^2</f>
        <v>26.781515107396004</v>
      </c>
      <c r="J2">
        <f>LN(I2)</f>
        <v>3.2877119147416747</v>
      </c>
    </row>
    <row r="3" spans="1:10" x14ac:dyDescent="0.25">
      <c r="A3" t="s">
        <v>31</v>
      </c>
      <c r="B3">
        <v>2.0362580000000001</v>
      </c>
      <c r="C3" s="2">
        <v>11.092866265280058</v>
      </c>
      <c r="D3" s="2">
        <v>64.900000000000006</v>
      </c>
      <c r="E3" s="2">
        <v>13.3</v>
      </c>
      <c r="F3" s="2">
        <f t="shared" ref="F3:F51" si="0">D3^2</f>
        <v>4212.0100000000011</v>
      </c>
      <c r="G3" s="2">
        <f t="shared" ref="G3:G51" si="1">E3^2</f>
        <v>176.89000000000001</v>
      </c>
      <c r="H3">
        <f t="shared" ref="H3:H51" si="2">D3*E3</f>
        <v>863.17000000000007</v>
      </c>
      <c r="I3">
        <f t="shared" ref="I3:I51" si="3">B3^2</f>
        <v>4.1463466425640005</v>
      </c>
      <c r="J3">
        <f t="shared" ref="J3:J51" si="4">LN(I3)</f>
        <v>1.4222276194341388</v>
      </c>
    </row>
    <row r="4" spans="1:10" x14ac:dyDescent="0.25">
      <c r="A4" t="s">
        <v>32</v>
      </c>
      <c r="B4">
        <v>-1.023957</v>
      </c>
      <c r="C4" s="2">
        <v>7.4899481338654468</v>
      </c>
      <c r="D4" s="2">
        <v>89.3</v>
      </c>
      <c r="E4" s="2">
        <v>10.8</v>
      </c>
      <c r="F4" s="2">
        <f t="shared" si="0"/>
        <v>7974.49</v>
      </c>
      <c r="G4" s="2">
        <f t="shared" si="1"/>
        <v>116.64000000000001</v>
      </c>
      <c r="H4">
        <f t="shared" si="2"/>
        <v>964.44</v>
      </c>
      <c r="I4">
        <f t="shared" si="3"/>
        <v>1.048487937849</v>
      </c>
      <c r="J4">
        <f t="shared" si="4"/>
        <v>4.7349067096238873E-2</v>
      </c>
    </row>
    <row r="5" spans="1:10" x14ac:dyDescent="0.25">
      <c r="A5" t="s">
        <v>33</v>
      </c>
      <c r="B5">
        <v>-4.410819</v>
      </c>
      <c r="C5" s="2">
        <v>4.8816582545205076</v>
      </c>
      <c r="D5" s="2">
        <v>55.500000000000007</v>
      </c>
      <c r="E5" s="2">
        <v>14.2</v>
      </c>
      <c r="F5" s="2">
        <f t="shared" si="0"/>
        <v>3080.2500000000009</v>
      </c>
      <c r="G5" s="2">
        <f t="shared" si="1"/>
        <v>201.64</v>
      </c>
      <c r="H5">
        <f t="shared" si="2"/>
        <v>788.1</v>
      </c>
      <c r="I5">
        <f t="shared" si="3"/>
        <v>19.455324250760999</v>
      </c>
      <c r="J5">
        <f t="shared" si="4"/>
        <v>2.9681207730034114</v>
      </c>
    </row>
    <row r="6" spans="1:10" x14ac:dyDescent="0.25">
      <c r="A6" t="s">
        <v>34</v>
      </c>
      <c r="B6">
        <v>2.9584290000000002</v>
      </c>
      <c r="C6" s="2">
        <v>11.044038411651137</v>
      </c>
      <c r="D6" s="2">
        <v>94.199999999999989</v>
      </c>
      <c r="E6" s="2">
        <v>11</v>
      </c>
      <c r="F6" s="2">
        <f t="shared" si="0"/>
        <v>8873.6399999999976</v>
      </c>
      <c r="G6" s="2">
        <f t="shared" si="1"/>
        <v>121</v>
      </c>
      <c r="H6">
        <f t="shared" si="2"/>
        <v>1036.1999999999998</v>
      </c>
      <c r="I6">
        <f t="shared" si="3"/>
        <v>8.7523021480410019</v>
      </c>
      <c r="J6">
        <f t="shared" si="4"/>
        <v>2.1693167683973522</v>
      </c>
    </row>
    <row r="7" spans="1:10" x14ac:dyDescent="0.25">
      <c r="A7" t="s">
        <v>35</v>
      </c>
      <c r="B7">
        <v>0.15707299999999999</v>
      </c>
      <c r="C7" s="2">
        <v>9.5032103249237956</v>
      </c>
      <c r="D7" s="2">
        <v>86</v>
      </c>
      <c r="E7" s="2">
        <v>9.5</v>
      </c>
      <c r="F7" s="2">
        <f t="shared" si="0"/>
        <v>7396</v>
      </c>
      <c r="G7" s="2">
        <f t="shared" si="1"/>
        <v>90.25</v>
      </c>
      <c r="H7">
        <f t="shared" si="2"/>
        <v>817</v>
      </c>
      <c r="I7">
        <f t="shared" si="3"/>
        <v>2.4671927328999997E-2</v>
      </c>
      <c r="J7">
        <f t="shared" si="4"/>
        <v>-3.7020892270903163</v>
      </c>
    </row>
    <row r="8" spans="1:10" x14ac:dyDescent="0.25">
      <c r="A8" t="s">
        <v>36</v>
      </c>
      <c r="B8">
        <v>-1.3875789999999999</v>
      </c>
      <c r="C8" s="2">
        <v>7.1490833621584233</v>
      </c>
      <c r="D8" s="2">
        <v>86.3</v>
      </c>
      <c r="E8" s="2">
        <v>11.200000000000001</v>
      </c>
      <c r="F8" s="2">
        <f t="shared" si="0"/>
        <v>7447.69</v>
      </c>
      <c r="G8" s="2">
        <f t="shared" si="1"/>
        <v>125.44000000000003</v>
      </c>
      <c r="H8">
        <f t="shared" si="2"/>
        <v>966.56000000000006</v>
      </c>
      <c r="I8">
        <f t="shared" si="3"/>
        <v>1.9253754812409998</v>
      </c>
      <c r="J8">
        <f t="shared" si="4"/>
        <v>0.65512100390908712</v>
      </c>
    </row>
    <row r="9" spans="1:10" x14ac:dyDescent="0.25">
      <c r="A9" t="s">
        <v>37</v>
      </c>
      <c r="B9">
        <v>-7.9974210000000001</v>
      </c>
      <c r="C9" s="2">
        <v>1.117065438901049</v>
      </c>
      <c r="D9" s="2">
        <v>82.6</v>
      </c>
      <c r="E9" s="2">
        <v>10.5</v>
      </c>
      <c r="F9" s="2">
        <f t="shared" si="0"/>
        <v>6822.7599999999993</v>
      </c>
      <c r="G9" s="2">
        <f t="shared" si="1"/>
        <v>110.25</v>
      </c>
      <c r="H9">
        <f t="shared" si="2"/>
        <v>867.3</v>
      </c>
      <c r="I9">
        <f t="shared" si="3"/>
        <v>63.958742651241003</v>
      </c>
      <c r="J9">
        <f t="shared" si="4"/>
        <v>4.1582382294116904</v>
      </c>
    </row>
    <row r="10" spans="1:10" x14ac:dyDescent="0.25">
      <c r="A10" t="s">
        <v>38</v>
      </c>
      <c r="B10">
        <v>-1.823698</v>
      </c>
      <c r="C10" s="2">
        <v>5.4300922336685424</v>
      </c>
      <c r="D10" s="2">
        <v>91.5</v>
      </c>
      <c r="E10" s="2">
        <v>13.200000000000001</v>
      </c>
      <c r="F10" s="2">
        <f t="shared" si="0"/>
        <v>8372.25</v>
      </c>
      <c r="G10" s="2">
        <f t="shared" si="1"/>
        <v>174.24000000000004</v>
      </c>
      <c r="H10">
        <f t="shared" si="2"/>
        <v>1207.8000000000002</v>
      </c>
      <c r="I10">
        <f t="shared" si="3"/>
        <v>3.325874395204</v>
      </c>
      <c r="J10">
        <f t="shared" si="4"/>
        <v>1.2017326155368928</v>
      </c>
    </row>
    <row r="11" spans="1:10" x14ac:dyDescent="0.25">
      <c r="A11" t="s">
        <v>39</v>
      </c>
      <c r="B11">
        <v>2.5586419999999999</v>
      </c>
      <c r="C11" s="2">
        <v>11.018079811162616</v>
      </c>
      <c r="D11" s="2">
        <v>74.099999999999994</v>
      </c>
      <c r="E11" s="2">
        <v>13.200000000000001</v>
      </c>
      <c r="F11" s="2">
        <f t="shared" si="0"/>
        <v>5490.8099999999995</v>
      </c>
      <c r="G11" s="2">
        <f t="shared" si="1"/>
        <v>174.24000000000004</v>
      </c>
      <c r="H11">
        <f t="shared" si="2"/>
        <v>978.12</v>
      </c>
      <c r="I11">
        <f t="shared" si="3"/>
        <v>6.5466488841639991</v>
      </c>
      <c r="J11">
        <f t="shared" si="4"/>
        <v>1.8789532979862928</v>
      </c>
    </row>
    <row r="12" spans="1:10" x14ac:dyDescent="0.25">
      <c r="A12" t="s">
        <v>40</v>
      </c>
      <c r="B12">
        <v>0.77009399999999995</v>
      </c>
      <c r="C12" s="2">
        <v>9.4565984474241365</v>
      </c>
      <c r="D12" s="2">
        <v>86.1</v>
      </c>
      <c r="E12" s="2">
        <v>10.9</v>
      </c>
      <c r="F12" s="2">
        <f t="shared" si="0"/>
        <v>7413.2099999999991</v>
      </c>
      <c r="G12" s="2">
        <f t="shared" si="1"/>
        <v>118.81</v>
      </c>
      <c r="H12">
        <f t="shared" si="2"/>
        <v>938.49</v>
      </c>
      <c r="I12">
        <f t="shared" si="3"/>
        <v>0.59304476883599988</v>
      </c>
      <c r="J12">
        <f t="shared" si="4"/>
        <v>-0.52248538732646566</v>
      </c>
    </row>
    <row r="13" spans="1:10" x14ac:dyDescent="0.25">
      <c r="A13" t="s">
        <v>41</v>
      </c>
      <c r="B13">
        <v>3.1626099999999999</v>
      </c>
      <c r="C13" s="2">
        <v>13.814922225151596</v>
      </c>
      <c r="D13" s="2">
        <v>69.199999999999989</v>
      </c>
      <c r="E13" s="2">
        <v>9.1999999999999993</v>
      </c>
      <c r="F13" s="2">
        <f t="shared" si="0"/>
        <v>4788.6399999999985</v>
      </c>
      <c r="G13" s="2">
        <f t="shared" si="1"/>
        <v>84.639999999999986</v>
      </c>
      <c r="H13">
        <f t="shared" si="2"/>
        <v>636.63999999999987</v>
      </c>
      <c r="I13">
        <f t="shared" si="3"/>
        <v>10.0021020121</v>
      </c>
      <c r="J13">
        <f t="shared" si="4"/>
        <v>2.3027952721148668</v>
      </c>
    </row>
    <row r="14" spans="1:10" x14ac:dyDescent="0.25">
      <c r="A14" t="s">
        <v>42</v>
      </c>
      <c r="B14">
        <v>-6.1526909999999999</v>
      </c>
      <c r="C14" s="2">
        <v>3.8214462197331578</v>
      </c>
      <c r="D14" s="2">
        <v>86.9</v>
      </c>
      <c r="E14" s="2">
        <v>8</v>
      </c>
      <c r="F14" s="2">
        <f t="shared" si="0"/>
        <v>7551.6100000000006</v>
      </c>
      <c r="G14" s="2">
        <f t="shared" si="1"/>
        <v>64</v>
      </c>
      <c r="H14">
        <f t="shared" si="2"/>
        <v>695.2</v>
      </c>
      <c r="I14">
        <f t="shared" si="3"/>
        <v>37.855606541481002</v>
      </c>
      <c r="J14">
        <f t="shared" si="4"/>
        <v>3.6337790941842969</v>
      </c>
    </row>
    <row r="15" spans="1:10" x14ac:dyDescent="0.25">
      <c r="A15" t="s">
        <v>43</v>
      </c>
      <c r="B15">
        <v>1.9735830000000001</v>
      </c>
      <c r="C15" s="2">
        <v>11.188995335306215</v>
      </c>
      <c r="D15" s="2">
        <v>71.2</v>
      </c>
      <c r="E15" s="2">
        <v>12</v>
      </c>
      <c r="F15" s="2">
        <f t="shared" si="0"/>
        <v>5069.4400000000005</v>
      </c>
      <c r="G15" s="2">
        <f t="shared" si="1"/>
        <v>144</v>
      </c>
      <c r="H15">
        <f t="shared" si="2"/>
        <v>854.40000000000009</v>
      </c>
      <c r="I15">
        <f t="shared" si="3"/>
        <v>3.8950298578890004</v>
      </c>
      <c r="J15">
        <f t="shared" si="4"/>
        <v>1.3597013449901212</v>
      </c>
    </row>
    <row r="16" spans="1:10" x14ac:dyDescent="0.25">
      <c r="A16" t="s">
        <v>44</v>
      </c>
      <c r="B16">
        <v>-0.24612100000000001</v>
      </c>
      <c r="C16" s="2">
        <v>10.906933298868536</v>
      </c>
      <c r="D16" s="2">
        <v>63.2</v>
      </c>
      <c r="E16" s="2">
        <v>9</v>
      </c>
      <c r="F16" s="2">
        <f t="shared" si="0"/>
        <v>3994.2400000000002</v>
      </c>
      <c r="G16" s="2">
        <f t="shared" si="1"/>
        <v>81</v>
      </c>
      <c r="H16">
        <f t="shared" si="2"/>
        <v>568.80000000000007</v>
      </c>
      <c r="I16">
        <f t="shared" si="3"/>
        <v>6.0575546641000004E-2</v>
      </c>
      <c r="J16">
        <f t="shared" si="4"/>
        <v>-2.8038639881188621</v>
      </c>
    </row>
    <row r="17" spans="1:10" x14ac:dyDescent="0.25">
      <c r="A17" t="s">
        <v>45</v>
      </c>
      <c r="B17">
        <v>2.27162</v>
      </c>
      <c r="C17" s="2">
        <v>12.746011176804082</v>
      </c>
      <c r="D17" s="2">
        <v>72.3</v>
      </c>
      <c r="E17" s="2">
        <v>9.1</v>
      </c>
      <c r="F17" s="2">
        <f t="shared" si="0"/>
        <v>5227.29</v>
      </c>
      <c r="G17" s="2">
        <f t="shared" si="1"/>
        <v>82.809999999999988</v>
      </c>
      <c r="H17">
        <f t="shared" si="2"/>
        <v>657.93</v>
      </c>
      <c r="I17">
        <f t="shared" si="3"/>
        <v>5.1602574244000001</v>
      </c>
      <c r="J17">
        <f t="shared" si="4"/>
        <v>1.6409864666986964</v>
      </c>
    </row>
    <row r="18" spans="1:10" x14ac:dyDescent="0.25">
      <c r="A18" t="s">
        <v>46</v>
      </c>
      <c r="B18">
        <v>-0.71716599999999997</v>
      </c>
      <c r="C18" s="2">
        <v>8.4918715665581015</v>
      </c>
      <c r="D18" s="2">
        <v>58.699999999999996</v>
      </c>
      <c r="E18" s="2">
        <v>13.900000000000002</v>
      </c>
      <c r="F18" s="2">
        <f t="shared" si="0"/>
        <v>3445.6899999999996</v>
      </c>
      <c r="G18" s="2">
        <f t="shared" si="1"/>
        <v>193.21000000000006</v>
      </c>
      <c r="H18">
        <f t="shared" si="2"/>
        <v>815.93000000000006</v>
      </c>
      <c r="I18">
        <f t="shared" si="3"/>
        <v>0.51432707155599999</v>
      </c>
      <c r="J18">
        <f t="shared" si="4"/>
        <v>-0.66489588991207127</v>
      </c>
    </row>
    <row r="19" spans="1:10" x14ac:dyDescent="0.25">
      <c r="A19" t="s">
        <v>47</v>
      </c>
      <c r="B19">
        <v>-4.5865429999999998</v>
      </c>
      <c r="C19" s="2">
        <v>3.0376991589510496</v>
      </c>
      <c r="D19" s="2">
        <v>71.5</v>
      </c>
      <c r="E19" s="2">
        <v>15.4</v>
      </c>
      <c r="F19" s="2">
        <f t="shared" si="0"/>
        <v>5112.25</v>
      </c>
      <c r="G19" s="2">
        <f t="shared" si="1"/>
        <v>237.16000000000003</v>
      </c>
      <c r="H19">
        <f t="shared" si="2"/>
        <v>1101.1000000000001</v>
      </c>
      <c r="I19">
        <f t="shared" si="3"/>
        <v>21.036376690849</v>
      </c>
      <c r="J19">
        <f t="shared" si="4"/>
        <v>3.0462531625285973</v>
      </c>
    </row>
    <row r="20" spans="1:10" x14ac:dyDescent="0.25">
      <c r="A20" t="s">
        <v>48</v>
      </c>
      <c r="B20">
        <v>-1.1749890000000001</v>
      </c>
      <c r="C20" s="2">
        <v>12.152429305153788</v>
      </c>
      <c r="D20" s="2">
        <v>38.6</v>
      </c>
      <c r="E20" s="2">
        <v>8</v>
      </c>
      <c r="F20" s="2">
        <f t="shared" si="0"/>
        <v>1489.96</v>
      </c>
      <c r="G20" s="2">
        <f t="shared" si="1"/>
        <v>64</v>
      </c>
      <c r="H20">
        <f t="shared" si="2"/>
        <v>308.8</v>
      </c>
      <c r="I20">
        <f t="shared" si="3"/>
        <v>1.3805991501210002</v>
      </c>
      <c r="J20">
        <f t="shared" si="4"/>
        <v>0.32251757170034739</v>
      </c>
    </row>
    <row r="21" spans="1:10" x14ac:dyDescent="0.25">
      <c r="A21" t="s">
        <v>49</v>
      </c>
      <c r="B21">
        <v>8.6208650000000002</v>
      </c>
      <c r="C21" s="2">
        <v>18.131070670983586</v>
      </c>
      <c r="D21" s="2">
        <v>85.6</v>
      </c>
      <c r="E21" s="2">
        <v>9.1999999999999993</v>
      </c>
      <c r="F21" s="2">
        <f t="shared" si="0"/>
        <v>7327.3599999999988</v>
      </c>
      <c r="G21" s="2">
        <f t="shared" si="1"/>
        <v>84.639999999999986</v>
      </c>
      <c r="H21">
        <f t="shared" si="2"/>
        <v>787.51999999999987</v>
      </c>
      <c r="I21">
        <f t="shared" si="3"/>
        <v>74.319313348225009</v>
      </c>
      <c r="J21">
        <f t="shared" si="4"/>
        <v>4.3083708553378353</v>
      </c>
    </row>
    <row r="22" spans="1:10" x14ac:dyDescent="0.25">
      <c r="A22" t="s">
        <v>50</v>
      </c>
      <c r="B22">
        <v>-1.152711</v>
      </c>
      <c r="C22" s="2">
        <v>8.3329142569776202</v>
      </c>
      <c r="D22" s="2">
        <v>91.3</v>
      </c>
      <c r="E22" s="2">
        <v>8.4</v>
      </c>
      <c r="F22" s="2">
        <f t="shared" si="0"/>
        <v>8335.6899999999987</v>
      </c>
      <c r="G22" s="2">
        <f t="shared" si="1"/>
        <v>70.56</v>
      </c>
      <c r="H22">
        <f t="shared" si="2"/>
        <v>766.92</v>
      </c>
      <c r="I22">
        <f t="shared" si="3"/>
        <v>1.3287426495210002</v>
      </c>
      <c r="J22">
        <f t="shared" si="4"/>
        <v>0.28423311878364932</v>
      </c>
    </row>
    <row r="23" spans="1:10" x14ac:dyDescent="0.25">
      <c r="A23" t="s">
        <v>51</v>
      </c>
      <c r="B23">
        <v>2.9478780000000002</v>
      </c>
      <c r="C23" s="2">
        <v>12.415963467892457</v>
      </c>
      <c r="D23" s="2">
        <v>73.5</v>
      </c>
      <c r="E23" s="2">
        <v>11.1</v>
      </c>
      <c r="F23" s="2">
        <f t="shared" si="0"/>
        <v>5402.25</v>
      </c>
      <c r="G23" s="2">
        <f t="shared" si="1"/>
        <v>123.21</v>
      </c>
      <c r="H23">
        <f t="shared" si="2"/>
        <v>815.85</v>
      </c>
      <c r="I23">
        <f t="shared" si="3"/>
        <v>8.6899847028840007</v>
      </c>
      <c r="J23">
        <f t="shared" si="4"/>
        <v>2.1621711789632081</v>
      </c>
    </row>
    <row r="24" spans="1:10" x14ac:dyDescent="0.25">
      <c r="A24" t="s">
        <v>52</v>
      </c>
      <c r="B24">
        <v>3.0808170000000001</v>
      </c>
      <c r="C24" s="2">
        <v>13.913621693507841</v>
      </c>
      <c r="D24" s="2">
        <v>71.899999999999991</v>
      </c>
      <c r="E24" s="2">
        <v>8.4</v>
      </c>
      <c r="F24" s="2">
        <f t="shared" si="0"/>
        <v>5169.6099999999988</v>
      </c>
      <c r="G24" s="2">
        <f t="shared" si="1"/>
        <v>70.56</v>
      </c>
      <c r="H24">
        <f t="shared" si="2"/>
        <v>603.95999999999992</v>
      </c>
      <c r="I24">
        <f t="shared" si="3"/>
        <v>9.4914333874890016</v>
      </c>
      <c r="J24">
        <f t="shared" si="4"/>
        <v>2.2503896431011965</v>
      </c>
    </row>
    <row r="25" spans="1:10" x14ac:dyDescent="0.25">
      <c r="A25" t="s">
        <v>53</v>
      </c>
      <c r="B25">
        <v>4.5235519999999996</v>
      </c>
      <c r="C25" s="2">
        <v>12.926167209554832</v>
      </c>
      <c r="D25" s="2">
        <v>46.300000000000004</v>
      </c>
      <c r="E25" s="2">
        <v>17.5</v>
      </c>
      <c r="F25" s="2">
        <f t="shared" si="0"/>
        <v>2143.6900000000005</v>
      </c>
      <c r="G25" s="2">
        <f t="shared" si="1"/>
        <v>306.25</v>
      </c>
      <c r="H25">
        <f t="shared" si="2"/>
        <v>810.25000000000011</v>
      </c>
      <c r="I25">
        <f t="shared" si="3"/>
        <v>20.462522696703996</v>
      </c>
      <c r="J25">
        <f t="shared" si="4"/>
        <v>3.018595051881928</v>
      </c>
    </row>
    <row r="26" spans="1:10" x14ac:dyDescent="0.25">
      <c r="A26" t="s">
        <v>54</v>
      </c>
      <c r="B26">
        <v>-0.63048800000000005</v>
      </c>
      <c r="C26" s="2">
        <v>9.3506247505395113</v>
      </c>
      <c r="D26" s="2">
        <v>69.5</v>
      </c>
      <c r="E26" s="2">
        <v>10.6</v>
      </c>
      <c r="F26" s="2">
        <f t="shared" si="0"/>
        <v>4830.25</v>
      </c>
      <c r="G26" s="2">
        <f t="shared" si="1"/>
        <v>112.36</v>
      </c>
      <c r="H26">
        <f t="shared" si="2"/>
        <v>736.69999999999993</v>
      </c>
      <c r="I26">
        <f t="shared" si="3"/>
        <v>0.39751511814400003</v>
      </c>
      <c r="J26">
        <f t="shared" si="4"/>
        <v>-0.92252231254432249</v>
      </c>
    </row>
    <row r="27" spans="1:10" x14ac:dyDescent="0.25">
      <c r="A27" t="s">
        <v>55</v>
      </c>
      <c r="B27">
        <v>0.97667400000000004</v>
      </c>
      <c r="C27" s="2">
        <v>11.885294819766054</v>
      </c>
      <c r="D27" s="2">
        <v>53.400000000000006</v>
      </c>
      <c r="E27" s="2">
        <v>11</v>
      </c>
      <c r="F27" s="2">
        <f t="shared" si="0"/>
        <v>2851.5600000000004</v>
      </c>
      <c r="G27" s="2">
        <f t="shared" si="1"/>
        <v>121</v>
      </c>
      <c r="H27">
        <f t="shared" si="2"/>
        <v>587.40000000000009</v>
      </c>
      <c r="I27">
        <f t="shared" si="3"/>
        <v>0.95389210227600008</v>
      </c>
      <c r="J27">
        <f t="shared" si="4"/>
        <v>-4.7204714269798789E-2</v>
      </c>
    </row>
    <row r="28" spans="1:10" x14ac:dyDescent="0.25">
      <c r="A28" t="s">
        <v>56</v>
      </c>
      <c r="B28">
        <v>-2.8789850000000001</v>
      </c>
      <c r="C28" s="2">
        <v>7.9248933425935117</v>
      </c>
      <c r="D28" s="2">
        <v>73</v>
      </c>
      <c r="E28" s="2">
        <v>8.3000000000000007</v>
      </c>
      <c r="F28" s="2">
        <f t="shared" si="0"/>
        <v>5329</v>
      </c>
      <c r="G28" s="2">
        <f t="shared" si="1"/>
        <v>68.890000000000015</v>
      </c>
      <c r="H28">
        <f t="shared" si="2"/>
        <v>605.90000000000009</v>
      </c>
      <c r="I28">
        <f t="shared" si="3"/>
        <v>8.2885546302250006</v>
      </c>
      <c r="J28">
        <f t="shared" si="4"/>
        <v>2.1148756029481111</v>
      </c>
    </row>
    <row r="29" spans="1:10" x14ac:dyDescent="0.25">
      <c r="A29" t="s">
        <v>57</v>
      </c>
      <c r="B29">
        <v>0.99831099999999995</v>
      </c>
      <c r="C29" s="2">
        <v>8.2084634803816705</v>
      </c>
      <c r="D29" s="2">
        <v>94.1</v>
      </c>
      <c r="E29" s="2">
        <v>12.9</v>
      </c>
      <c r="F29" s="2">
        <f t="shared" si="0"/>
        <v>8854.81</v>
      </c>
      <c r="G29" s="2">
        <f t="shared" si="1"/>
        <v>166.41</v>
      </c>
      <c r="H29">
        <f t="shared" si="2"/>
        <v>1213.8899999999999</v>
      </c>
      <c r="I29">
        <f t="shared" si="3"/>
        <v>0.99662485272099988</v>
      </c>
      <c r="J29">
        <f t="shared" si="4"/>
        <v>-3.3808559372384842E-3</v>
      </c>
    </row>
    <row r="30" spans="1:10" x14ac:dyDescent="0.25">
      <c r="A30" t="s">
        <v>58</v>
      </c>
      <c r="B30">
        <v>-2.3383699999999998</v>
      </c>
      <c r="C30" s="2">
        <v>10.446105491138638</v>
      </c>
      <c r="D30" s="2">
        <v>58.3</v>
      </c>
      <c r="E30" s="2">
        <v>6.2</v>
      </c>
      <c r="F30" s="2">
        <f t="shared" si="0"/>
        <v>3398.89</v>
      </c>
      <c r="G30" s="2">
        <f t="shared" si="1"/>
        <v>38.440000000000005</v>
      </c>
      <c r="H30">
        <f t="shared" si="2"/>
        <v>361.46</v>
      </c>
      <c r="I30">
        <f t="shared" si="3"/>
        <v>5.4679742568999989</v>
      </c>
      <c r="J30">
        <f t="shared" si="4"/>
        <v>1.6989082108952438</v>
      </c>
    </row>
    <row r="31" spans="1:10" x14ac:dyDescent="0.25">
      <c r="A31" t="s">
        <v>59</v>
      </c>
      <c r="B31">
        <v>-1.2514940000000001</v>
      </c>
      <c r="C31" s="2">
        <v>8.1466118119071087</v>
      </c>
      <c r="D31" s="2">
        <v>93.8</v>
      </c>
      <c r="E31" s="2">
        <v>8.2000000000000011</v>
      </c>
      <c r="F31" s="2">
        <f t="shared" si="0"/>
        <v>8798.4399999999987</v>
      </c>
      <c r="G31" s="2">
        <f t="shared" si="1"/>
        <v>67.240000000000023</v>
      </c>
      <c r="H31">
        <f t="shared" si="2"/>
        <v>769.16000000000008</v>
      </c>
      <c r="I31">
        <f t="shared" si="3"/>
        <v>1.5662372320360003</v>
      </c>
      <c r="J31">
        <f t="shared" si="4"/>
        <v>0.44867607526259157</v>
      </c>
    </row>
    <row r="32" spans="1:10" x14ac:dyDescent="0.25">
      <c r="A32" t="s">
        <v>60</v>
      </c>
      <c r="B32">
        <v>1.0393079999999999</v>
      </c>
      <c r="C32" s="2">
        <v>7.9459496630449742</v>
      </c>
      <c r="D32" s="2">
        <v>74.5</v>
      </c>
      <c r="E32" s="2">
        <v>16.5</v>
      </c>
      <c r="F32" s="2">
        <f t="shared" si="0"/>
        <v>5550.25</v>
      </c>
      <c r="G32" s="2">
        <f t="shared" si="1"/>
        <v>272.25</v>
      </c>
      <c r="H32">
        <f t="shared" si="2"/>
        <v>1229.25</v>
      </c>
      <c r="I32">
        <f t="shared" si="3"/>
        <v>1.0801611188639997</v>
      </c>
      <c r="J32">
        <f t="shared" si="4"/>
        <v>7.7110214142615166E-2</v>
      </c>
    </row>
    <row r="33" spans="1:10" x14ac:dyDescent="0.25">
      <c r="A33" t="s">
        <v>61</v>
      </c>
      <c r="B33">
        <v>2.6156579999999998</v>
      </c>
      <c r="C33" s="2">
        <v>10.796975205776903</v>
      </c>
      <c r="D33" s="2">
        <v>87.4</v>
      </c>
      <c r="E33" s="2">
        <v>11.799999999999999</v>
      </c>
      <c r="F33" s="2">
        <f t="shared" si="0"/>
        <v>7638.7600000000011</v>
      </c>
      <c r="G33" s="2">
        <f t="shared" si="1"/>
        <v>139.23999999999998</v>
      </c>
      <c r="H33">
        <f t="shared" si="2"/>
        <v>1031.32</v>
      </c>
      <c r="I33">
        <f t="shared" si="3"/>
        <v>6.8416667729639986</v>
      </c>
      <c r="J33">
        <f t="shared" si="4"/>
        <v>1.9230313822071419</v>
      </c>
    </row>
    <row r="34" spans="1:10" x14ac:dyDescent="0.25">
      <c r="A34" t="s">
        <v>62</v>
      </c>
      <c r="B34">
        <v>-2.9842170000000001</v>
      </c>
      <c r="C34" s="2">
        <v>5.7570622575716017</v>
      </c>
      <c r="D34" s="2">
        <v>66.7</v>
      </c>
      <c r="E34" s="2">
        <v>13.700000000000001</v>
      </c>
      <c r="F34" s="2">
        <f t="shared" si="0"/>
        <v>4448.8900000000003</v>
      </c>
      <c r="G34" s="2">
        <f t="shared" si="1"/>
        <v>187.69000000000003</v>
      </c>
      <c r="H34">
        <f t="shared" si="2"/>
        <v>913.79000000000008</v>
      </c>
      <c r="I34">
        <f t="shared" si="3"/>
        <v>8.9055511030890013</v>
      </c>
      <c r="J34">
        <f t="shared" si="4"/>
        <v>2.1866748017541648</v>
      </c>
    </row>
    <row r="35" spans="1:10" x14ac:dyDescent="0.25">
      <c r="A35" t="s">
        <v>63</v>
      </c>
      <c r="B35">
        <v>1.9257120000000001</v>
      </c>
      <c r="C35" s="2">
        <v>12.452705128559199</v>
      </c>
      <c r="D35" s="2">
        <v>61</v>
      </c>
      <c r="E35" s="2">
        <v>10.7</v>
      </c>
      <c r="F35" s="2">
        <f t="shared" si="0"/>
        <v>3721</v>
      </c>
      <c r="G35" s="2">
        <f t="shared" si="1"/>
        <v>114.48999999999998</v>
      </c>
      <c r="H35">
        <f t="shared" si="2"/>
        <v>652.69999999999993</v>
      </c>
      <c r="I35">
        <f t="shared" si="3"/>
        <v>3.7083667069440005</v>
      </c>
      <c r="J35">
        <f t="shared" si="4"/>
        <v>1.3105915389690463</v>
      </c>
    </row>
    <row r="36" spans="1:10" x14ac:dyDescent="0.25">
      <c r="A36" t="s">
        <v>64</v>
      </c>
      <c r="B36">
        <v>-2.2394080000000001</v>
      </c>
      <c r="C36" s="2">
        <v>6.2999124201239098</v>
      </c>
      <c r="D36" s="2">
        <v>76.3</v>
      </c>
      <c r="E36" s="2">
        <v>12.7</v>
      </c>
      <c r="F36" s="2">
        <f t="shared" si="0"/>
        <v>5821.69</v>
      </c>
      <c r="G36" s="2">
        <f t="shared" si="1"/>
        <v>161.29</v>
      </c>
      <c r="H36">
        <f t="shared" si="2"/>
        <v>969.00999999999988</v>
      </c>
      <c r="I36">
        <f t="shared" si="3"/>
        <v>5.0149481904640005</v>
      </c>
      <c r="J36">
        <f t="shared" si="4"/>
        <v>1.6124230904460781</v>
      </c>
    </row>
    <row r="37" spans="1:10" x14ac:dyDescent="0.25">
      <c r="A37" t="s">
        <v>65</v>
      </c>
      <c r="B37">
        <v>1.6207050000000001</v>
      </c>
      <c r="C37" s="2">
        <v>9.6798866218252986</v>
      </c>
      <c r="D37" s="2">
        <v>64.600000000000009</v>
      </c>
      <c r="E37" s="2">
        <v>15.5</v>
      </c>
      <c r="F37" s="2">
        <f t="shared" si="0"/>
        <v>4173.1600000000008</v>
      </c>
      <c r="G37" s="2">
        <f t="shared" si="1"/>
        <v>240.25</v>
      </c>
      <c r="H37">
        <f t="shared" si="2"/>
        <v>1001.3000000000002</v>
      </c>
      <c r="I37">
        <f t="shared" si="3"/>
        <v>2.6266846970250004</v>
      </c>
      <c r="J37">
        <f t="shared" si="4"/>
        <v>0.96572247952773793</v>
      </c>
    </row>
    <row r="38" spans="1:10" x14ac:dyDescent="0.25">
      <c r="A38" t="s">
        <v>66</v>
      </c>
      <c r="B38">
        <v>-0.20080700000000001</v>
      </c>
      <c r="C38" s="2">
        <v>9.5724060398131456</v>
      </c>
      <c r="D38" s="2">
        <v>80.5</v>
      </c>
      <c r="E38" s="2">
        <v>9.4</v>
      </c>
      <c r="F38" s="2">
        <f t="shared" si="0"/>
        <v>6480.25</v>
      </c>
      <c r="G38" s="2">
        <f t="shared" si="1"/>
        <v>88.360000000000014</v>
      </c>
      <c r="H38">
        <f t="shared" si="2"/>
        <v>756.7</v>
      </c>
      <c r="I38">
        <f t="shared" si="3"/>
        <v>4.0323451249000004E-2</v>
      </c>
      <c r="J38">
        <f t="shared" si="4"/>
        <v>-3.210822062428818</v>
      </c>
    </row>
    <row r="39" spans="1:10" x14ac:dyDescent="0.25">
      <c r="A39" t="s">
        <v>67</v>
      </c>
      <c r="B39">
        <v>-0.86464700000000005</v>
      </c>
      <c r="C39" s="2">
        <v>8.625</v>
      </c>
      <c r="D39" s="2">
        <v>76.5</v>
      </c>
      <c r="E39" s="2">
        <v>10.6</v>
      </c>
      <c r="F39" s="2">
        <f t="shared" si="0"/>
        <v>5852.25</v>
      </c>
      <c r="G39" s="2">
        <f t="shared" si="1"/>
        <v>112.36</v>
      </c>
      <c r="H39">
        <f t="shared" si="2"/>
        <v>810.9</v>
      </c>
      <c r="I39">
        <f t="shared" si="3"/>
        <v>0.74761443460900012</v>
      </c>
      <c r="J39">
        <f t="shared" si="4"/>
        <v>-0.29086789565641319</v>
      </c>
    </row>
    <row r="40" spans="1:10" x14ac:dyDescent="0.25">
      <c r="A40" t="s">
        <v>68</v>
      </c>
      <c r="B40">
        <v>0.189556</v>
      </c>
      <c r="C40" s="2">
        <v>9.6372653894777791</v>
      </c>
      <c r="D40" s="2">
        <v>91.100000000000009</v>
      </c>
      <c r="E40" s="2">
        <v>8.5</v>
      </c>
      <c r="F40" s="2">
        <f t="shared" si="0"/>
        <v>8299.2100000000009</v>
      </c>
      <c r="G40" s="2">
        <f t="shared" si="1"/>
        <v>72.25</v>
      </c>
      <c r="H40">
        <f t="shared" si="2"/>
        <v>774.35</v>
      </c>
      <c r="I40">
        <f t="shared" si="3"/>
        <v>3.5931477135999999E-2</v>
      </c>
      <c r="J40">
        <f t="shared" si="4"/>
        <v>-3.3261415672071912</v>
      </c>
    </row>
    <row r="41" spans="1:10" x14ac:dyDescent="0.25">
      <c r="A41" t="s">
        <v>69</v>
      </c>
      <c r="B41">
        <v>-0.58552499999999996</v>
      </c>
      <c r="C41" s="2">
        <v>8.2556976271610338</v>
      </c>
      <c r="D41" s="2">
        <v>67.900000000000006</v>
      </c>
      <c r="E41" s="2">
        <v>13.3</v>
      </c>
      <c r="F41" s="2">
        <f t="shared" si="0"/>
        <v>4610.4100000000008</v>
      </c>
      <c r="G41" s="2">
        <f t="shared" si="1"/>
        <v>176.89000000000001</v>
      </c>
      <c r="H41">
        <f t="shared" si="2"/>
        <v>903.07000000000016</v>
      </c>
      <c r="I41">
        <f t="shared" si="3"/>
        <v>0.34283952562499997</v>
      </c>
      <c r="J41">
        <f t="shared" si="4"/>
        <v>-1.0704927966153455</v>
      </c>
    </row>
    <row r="42" spans="1:10" x14ac:dyDescent="0.25">
      <c r="A42" t="s">
        <v>70</v>
      </c>
      <c r="B42">
        <v>1.177308</v>
      </c>
      <c r="C42" s="2">
        <v>11.550997846101062</v>
      </c>
      <c r="D42" s="2">
        <v>57.199999999999996</v>
      </c>
      <c r="E42" s="2">
        <v>11.600000000000001</v>
      </c>
      <c r="F42" s="2">
        <f t="shared" si="0"/>
        <v>3271.8399999999997</v>
      </c>
      <c r="G42" s="2">
        <f t="shared" si="1"/>
        <v>134.56000000000003</v>
      </c>
      <c r="H42">
        <f t="shared" si="2"/>
        <v>663.52</v>
      </c>
      <c r="I42">
        <f t="shared" si="3"/>
        <v>1.3860541268640001</v>
      </c>
      <c r="J42">
        <f t="shared" si="4"/>
        <v>0.32646095257660829</v>
      </c>
    </row>
    <row r="43" spans="1:10" x14ac:dyDescent="0.25">
      <c r="A43" t="s">
        <v>71</v>
      </c>
      <c r="B43">
        <v>-2.079663</v>
      </c>
      <c r="C43" s="2">
        <v>6.9314216631692158</v>
      </c>
      <c r="D43" s="2">
        <v>66.2</v>
      </c>
      <c r="E43" s="2">
        <v>13.200000000000001</v>
      </c>
      <c r="F43" s="2">
        <f t="shared" si="0"/>
        <v>4382.4400000000005</v>
      </c>
      <c r="G43" s="2">
        <f t="shared" si="1"/>
        <v>174.24000000000004</v>
      </c>
      <c r="H43">
        <f t="shared" si="2"/>
        <v>873.84000000000015</v>
      </c>
      <c r="I43">
        <f t="shared" si="3"/>
        <v>4.3249981935689998</v>
      </c>
      <c r="J43">
        <f t="shared" si="4"/>
        <v>1.4644117227118478</v>
      </c>
    </row>
    <row r="44" spans="1:10" x14ac:dyDescent="0.25">
      <c r="A44" t="s">
        <v>72</v>
      </c>
      <c r="B44">
        <v>3.374126</v>
      </c>
      <c r="C44" s="2">
        <v>10.803481247376702</v>
      </c>
      <c r="D44" s="2">
        <v>83.7</v>
      </c>
      <c r="E44" s="2">
        <v>14.000000000000002</v>
      </c>
      <c r="F44" s="2">
        <f t="shared" si="0"/>
        <v>7005.6900000000005</v>
      </c>
      <c r="G44" s="2">
        <f t="shared" si="1"/>
        <v>196.00000000000006</v>
      </c>
      <c r="H44">
        <f t="shared" si="2"/>
        <v>1171.8000000000002</v>
      </c>
      <c r="I44">
        <f t="shared" si="3"/>
        <v>11.384726263875999</v>
      </c>
      <c r="J44">
        <f t="shared" si="4"/>
        <v>2.4322726556496641</v>
      </c>
    </row>
    <row r="45" spans="1:10" x14ac:dyDescent="0.25">
      <c r="A45" t="s">
        <v>73</v>
      </c>
      <c r="B45">
        <v>-0.588306</v>
      </c>
      <c r="C45" s="2">
        <v>9.4620525375504521</v>
      </c>
      <c r="D45" s="2">
        <v>89.8</v>
      </c>
      <c r="E45" s="2">
        <v>7.3999999999999995</v>
      </c>
      <c r="F45" s="2">
        <f t="shared" si="0"/>
        <v>8064.0399999999991</v>
      </c>
      <c r="G45" s="2">
        <f t="shared" si="1"/>
        <v>54.759999999999991</v>
      </c>
      <c r="H45">
        <f t="shared" si="2"/>
        <v>664.52</v>
      </c>
      <c r="I45">
        <f t="shared" si="3"/>
        <v>0.346103949636</v>
      </c>
      <c r="J45">
        <f t="shared" si="4"/>
        <v>-1.0610161165712231</v>
      </c>
    </row>
    <row r="46" spans="1:10" x14ac:dyDescent="0.25">
      <c r="A46" t="s">
        <v>74</v>
      </c>
      <c r="B46">
        <v>2.9489830000000001</v>
      </c>
      <c r="C46" s="2">
        <v>16.244325216673545</v>
      </c>
      <c r="D46" s="2">
        <v>35.099999999999994</v>
      </c>
      <c r="E46" s="2">
        <v>8.6</v>
      </c>
      <c r="F46" s="2">
        <f t="shared" si="0"/>
        <v>1232.0099999999995</v>
      </c>
      <c r="G46" s="2">
        <f t="shared" si="1"/>
        <v>73.959999999999994</v>
      </c>
      <c r="H46">
        <f t="shared" si="2"/>
        <v>301.85999999999996</v>
      </c>
      <c r="I46">
        <f t="shared" si="3"/>
        <v>8.6965007342890015</v>
      </c>
      <c r="J46">
        <f t="shared" si="4"/>
        <v>2.16292073030107</v>
      </c>
    </row>
    <row r="47" spans="1:10" x14ac:dyDescent="0.25">
      <c r="A47" t="s">
        <v>75</v>
      </c>
      <c r="B47">
        <v>-2.9792730000000001</v>
      </c>
      <c r="C47" s="2">
        <v>7.8652592392104355</v>
      </c>
      <c r="D47" s="2">
        <v>75.599999999999994</v>
      </c>
      <c r="E47" s="2">
        <v>7.8</v>
      </c>
      <c r="F47" s="2">
        <f t="shared" si="0"/>
        <v>5715.3599999999988</v>
      </c>
      <c r="G47" s="2">
        <f t="shared" si="1"/>
        <v>60.839999999999996</v>
      </c>
      <c r="H47">
        <f t="shared" si="2"/>
        <v>589.67999999999995</v>
      </c>
      <c r="I47">
        <f t="shared" si="3"/>
        <v>8.8760676085290005</v>
      </c>
      <c r="J47">
        <f t="shared" si="4"/>
        <v>2.1833586220455068</v>
      </c>
    </row>
    <row r="48" spans="1:10" x14ac:dyDescent="0.25">
      <c r="A48" t="s">
        <v>76</v>
      </c>
      <c r="B48">
        <v>4.7328349999999997</v>
      </c>
      <c r="C48" s="2">
        <v>14.809969385247806</v>
      </c>
      <c r="D48" s="2">
        <v>83.399999999999991</v>
      </c>
      <c r="E48" s="2">
        <v>8.3000000000000007</v>
      </c>
      <c r="F48" s="2">
        <f t="shared" si="0"/>
        <v>6955.5599999999986</v>
      </c>
      <c r="G48" s="2">
        <f t="shared" si="1"/>
        <v>68.890000000000015</v>
      </c>
      <c r="H48">
        <f t="shared" si="2"/>
        <v>692.22</v>
      </c>
      <c r="I48">
        <f t="shared" si="3"/>
        <v>22.399727137224996</v>
      </c>
      <c r="J48">
        <f t="shared" si="4"/>
        <v>3.1090487774129167</v>
      </c>
    </row>
    <row r="49" spans="1:10" x14ac:dyDescent="0.25">
      <c r="A49" t="s">
        <v>77</v>
      </c>
      <c r="B49">
        <v>-1.1134900000000001</v>
      </c>
      <c r="C49" s="2">
        <v>8.9843172066873791</v>
      </c>
      <c r="D49" s="2">
        <v>44.6</v>
      </c>
      <c r="E49" s="2">
        <v>14.099999999999998</v>
      </c>
      <c r="F49" s="2">
        <f t="shared" si="0"/>
        <v>1989.16</v>
      </c>
      <c r="G49" s="2">
        <f t="shared" si="1"/>
        <v>198.80999999999995</v>
      </c>
      <c r="H49">
        <f t="shared" si="2"/>
        <v>628.8599999999999</v>
      </c>
      <c r="I49">
        <f t="shared" si="3"/>
        <v>1.2398599801000001</v>
      </c>
      <c r="J49">
        <f t="shared" si="4"/>
        <v>0.2149984539668908</v>
      </c>
    </row>
    <row r="50" spans="1:10" x14ac:dyDescent="0.25">
      <c r="A50" t="s">
        <v>78</v>
      </c>
      <c r="B50">
        <v>-1.216925</v>
      </c>
      <c r="C50" s="2">
        <v>10.13451619969333</v>
      </c>
      <c r="D50" s="2">
        <v>67.100000000000009</v>
      </c>
      <c r="E50" s="2">
        <v>8</v>
      </c>
      <c r="F50" s="2">
        <f t="shared" si="0"/>
        <v>4502.4100000000008</v>
      </c>
      <c r="G50" s="2">
        <f t="shared" si="1"/>
        <v>64</v>
      </c>
      <c r="H50">
        <f t="shared" si="2"/>
        <v>536.80000000000007</v>
      </c>
      <c r="I50">
        <f t="shared" si="3"/>
        <v>1.480906455625</v>
      </c>
      <c r="J50">
        <f t="shared" si="4"/>
        <v>0.39265437030970279</v>
      </c>
    </row>
    <row r="51" spans="1:10" x14ac:dyDescent="0.25">
      <c r="A51" t="s">
        <v>79</v>
      </c>
      <c r="B51">
        <v>1.1397809999999999</v>
      </c>
      <c r="C51" s="2">
        <v>12.008648648648649</v>
      </c>
      <c r="D51" s="2">
        <v>62</v>
      </c>
      <c r="E51" s="2">
        <v>9.8000000000000007</v>
      </c>
      <c r="F51" s="2">
        <f t="shared" si="0"/>
        <v>3844</v>
      </c>
      <c r="G51" s="2">
        <f t="shared" si="1"/>
        <v>96.04000000000002</v>
      </c>
      <c r="H51">
        <f t="shared" si="2"/>
        <v>607.6</v>
      </c>
      <c r="I51">
        <f t="shared" si="3"/>
        <v>1.2991007279609998</v>
      </c>
      <c r="J51">
        <f t="shared" si="4"/>
        <v>0.26167227737733312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BB1F8-B489-4830-A93B-1286DB712D84}">
  <dimension ref="A1:R76"/>
  <sheetViews>
    <sheetView topLeftCell="B1" zoomScaleNormal="100" workbookViewId="0">
      <selection activeCell="B21" sqref="B21"/>
    </sheetView>
  </sheetViews>
  <sheetFormatPr defaultRowHeight="15" x14ac:dyDescent="0.25"/>
  <cols>
    <col min="1" max="1" width="19.42578125" customWidth="1"/>
    <col min="2" max="2" width="20.5703125" customWidth="1"/>
    <col min="3" max="3" width="18.5703125" customWidth="1"/>
    <col min="4" max="4" width="15.42578125" customWidth="1"/>
    <col min="5" max="5" width="20.7109375" customWidth="1"/>
    <col min="6" max="6" width="20" customWidth="1"/>
    <col min="7" max="7" width="21.7109375" customWidth="1"/>
    <col min="8" max="8" width="25.5703125" customWidth="1"/>
    <col min="11" max="11" width="9.140625" customWidth="1"/>
  </cols>
  <sheetData>
    <row r="1" spans="1:18" ht="21" x14ac:dyDescent="0.35">
      <c r="A1" s="7" t="s">
        <v>0</v>
      </c>
    </row>
    <row r="2" spans="1:18" ht="21" x14ac:dyDescent="0.35">
      <c r="A2" s="7" t="s">
        <v>1</v>
      </c>
    </row>
    <row r="5" spans="1:18" x14ac:dyDescent="0.25">
      <c r="A5" t="s">
        <v>12</v>
      </c>
      <c r="B5" s="1" t="s">
        <v>3</v>
      </c>
      <c r="D5" s="1" t="s">
        <v>2</v>
      </c>
      <c r="F5" s="1" t="s">
        <v>6</v>
      </c>
      <c r="H5" s="1" t="s">
        <v>10</v>
      </c>
      <c r="K5" s="1" t="s">
        <v>8</v>
      </c>
      <c r="L5" s="1"/>
      <c r="M5" s="1"/>
      <c r="R5" s="1"/>
    </row>
    <row r="6" spans="1:18" ht="15" customHeight="1" x14ac:dyDescent="0.25">
      <c r="B6" t="s">
        <v>4</v>
      </c>
      <c r="D6" t="s">
        <v>5</v>
      </c>
      <c r="F6" t="s">
        <v>7</v>
      </c>
      <c r="H6" t="s">
        <v>11</v>
      </c>
      <c r="K6" t="s">
        <v>9</v>
      </c>
    </row>
    <row r="9" spans="1:18" ht="30" customHeight="1" x14ac:dyDescent="0.25">
      <c r="A9" s="8" t="s">
        <v>13</v>
      </c>
      <c r="B9" s="3" t="s">
        <v>80</v>
      </c>
    </row>
    <row r="10" spans="1:18" ht="48" customHeight="1" x14ac:dyDescent="0.25">
      <c r="A10" s="8" t="s">
        <v>14</v>
      </c>
      <c r="B10" s="3" t="s">
        <v>81</v>
      </c>
    </row>
    <row r="11" spans="1:18" x14ac:dyDescent="0.25">
      <c r="B11" t="s">
        <v>82</v>
      </c>
    </row>
    <row r="12" spans="1:18" x14ac:dyDescent="0.25">
      <c r="B12" t="s">
        <v>83</v>
      </c>
    </row>
    <row r="13" spans="1:18" x14ac:dyDescent="0.25">
      <c r="B13" t="s">
        <v>84</v>
      </c>
    </row>
    <row r="14" spans="1:18" x14ac:dyDescent="0.25">
      <c r="B14" t="s">
        <v>85</v>
      </c>
    </row>
    <row r="15" spans="1:18" x14ac:dyDescent="0.25">
      <c r="B15" t="s">
        <v>86</v>
      </c>
    </row>
    <row r="19" spans="1:8" x14ac:dyDescent="0.25">
      <c r="B19" s="5" t="s">
        <v>20</v>
      </c>
      <c r="C19" s="5" t="s">
        <v>21</v>
      </c>
      <c r="D19" s="5" t="s">
        <v>22</v>
      </c>
      <c r="E19" s="5" t="s">
        <v>23</v>
      </c>
      <c r="F19" s="5" t="s">
        <v>24</v>
      </c>
      <c r="G19" s="5" t="s">
        <v>25</v>
      </c>
      <c r="H19" s="5" t="s">
        <v>26</v>
      </c>
    </row>
    <row r="20" spans="1:8" x14ac:dyDescent="0.25">
      <c r="B20" t="s">
        <v>15</v>
      </c>
    </row>
    <row r="21" spans="1:8" ht="71.25" customHeight="1" x14ac:dyDescent="0.25">
      <c r="A21" s="4" t="s">
        <v>16</v>
      </c>
      <c r="B21" s="6" t="s">
        <v>27</v>
      </c>
      <c r="C21" s="6" t="s">
        <v>17</v>
      </c>
      <c r="D21" s="6" t="s">
        <v>18</v>
      </c>
      <c r="E21" s="6" t="s">
        <v>19</v>
      </c>
      <c r="F21" s="6" t="s">
        <v>28</v>
      </c>
      <c r="G21" s="6" t="s">
        <v>88</v>
      </c>
      <c r="H21" s="6" t="s">
        <v>29</v>
      </c>
    </row>
    <row r="22" spans="1:8" x14ac:dyDescent="0.25">
      <c r="A22" t="s">
        <v>30</v>
      </c>
      <c r="B22" s="2">
        <v>3.6363636363636362</v>
      </c>
      <c r="C22" s="2">
        <v>6.4</v>
      </c>
      <c r="D22" s="2">
        <v>57.699999999999996</v>
      </c>
      <c r="E22" s="2">
        <v>14.899999999999999</v>
      </c>
      <c r="F22" s="2">
        <v>46.478999999999999</v>
      </c>
      <c r="G22" s="2">
        <v>3.6543499056797764</v>
      </c>
      <c r="H22" s="2">
        <v>11308.9328</v>
      </c>
    </row>
    <row r="23" spans="1:8" x14ac:dyDescent="0.25">
      <c r="A23" t="s">
        <v>31</v>
      </c>
      <c r="B23" s="2">
        <v>11.092866265280058</v>
      </c>
      <c r="C23" s="2">
        <v>8.3000000000000007</v>
      </c>
      <c r="D23" s="2">
        <v>64.900000000000006</v>
      </c>
      <c r="E23" s="2">
        <v>13.3</v>
      </c>
      <c r="F23" s="2">
        <v>63.502000000000002</v>
      </c>
      <c r="G23" s="2">
        <v>2.7381222663227374</v>
      </c>
      <c r="H23" s="2">
        <v>3617.8534100000002</v>
      </c>
    </row>
    <row r="24" spans="1:8" x14ac:dyDescent="0.25">
      <c r="A24" t="s">
        <v>32</v>
      </c>
      <c r="B24" s="2">
        <v>7.4899481338654468</v>
      </c>
      <c r="C24" s="2">
        <v>7.8</v>
      </c>
      <c r="D24" s="2">
        <v>89.3</v>
      </c>
      <c r="E24" s="2">
        <v>10.8</v>
      </c>
      <c r="F24" s="2">
        <v>49.648000000000003</v>
      </c>
      <c r="G24" s="2">
        <v>3.0352759539607144</v>
      </c>
      <c r="H24" s="2">
        <v>16473.96398</v>
      </c>
    </row>
    <row r="25" spans="1:8" x14ac:dyDescent="0.25">
      <c r="A25" t="s">
        <v>33</v>
      </c>
      <c r="B25" s="2">
        <v>4.8816582545205076</v>
      </c>
      <c r="C25" s="2">
        <v>6.2</v>
      </c>
      <c r="D25" s="2">
        <v>55.500000000000007</v>
      </c>
      <c r="E25" s="2">
        <v>14.2</v>
      </c>
      <c r="F25" s="2">
        <v>47.234999999999999</v>
      </c>
      <c r="G25" s="2">
        <v>3.4456110201476844</v>
      </c>
      <c r="H25" s="2">
        <v>6783.2146499999999</v>
      </c>
    </row>
    <row r="26" spans="1:8" x14ac:dyDescent="0.25">
      <c r="A26" t="s">
        <v>34</v>
      </c>
      <c r="B26" s="2">
        <v>11.044038411651137</v>
      </c>
      <c r="C26" s="2">
        <v>10.1</v>
      </c>
      <c r="D26" s="2">
        <v>94.199999999999989</v>
      </c>
      <c r="E26" s="2">
        <v>11</v>
      </c>
      <c r="F26" s="2">
        <v>70.191999999999993</v>
      </c>
      <c r="G26" s="2">
        <v>3.0673582794669327</v>
      </c>
      <c r="H26" s="2">
        <v>19735.98632</v>
      </c>
    </row>
    <row r="27" spans="1:8" x14ac:dyDescent="0.25">
      <c r="A27" t="s">
        <v>35</v>
      </c>
      <c r="B27" s="2">
        <v>9.5032103249237956</v>
      </c>
      <c r="C27" s="2">
        <v>6.8</v>
      </c>
      <c r="D27" s="2">
        <v>86</v>
      </c>
      <c r="E27" s="2">
        <v>9.5</v>
      </c>
      <c r="F27" s="2">
        <v>63.776000000000003</v>
      </c>
      <c r="G27" s="2">
        <v>3.2461970009223928</v>
      </c>
      <c r="H27" s="2">
        <v>16234.43346</v>
      </c>
    </row>
    <row r="28" spans="1:8" x14ac:dyDescent="0.25">
      <c r="A28" t="s">
        <v>36</v>
      </c>
      <c r="B28" s="2">
        <v>7.1490833621584233</v>
      </c>
      <c r="C28" s="2">
        <v>8</v>
      </c>
      <c r="D28" s="2">
        <v>86.3</v>
      </c>
      <c r="E28" s="2">
        <v>11.200000000000001</v>
      </c>
      <c r="F28" s="2">
        <v>78.608999999999995</v>
      </c>
      <c r="G28" s="2">
        <v>2.5760428855053941</v>
      </c>
      <c r="H28" s="2">
        <v>6342.5610800000004</v>
      </c>
    </row>
    <row r="29" spans="1:8" x14ac:dyDescent="0.25">
      <c r="A29" t="s">
        <v>37</v>
      </c>
      <c r="B29" s="2">
        <v>1.117065438901049</v>
      </c>
      <c r="C29" s="2">
        <v>7.5</v>
      </c>
      <c r="D29" s="2">
        <v>82.6</v>
      </c>
      <c r="E29" s="2">
        <v>10.5</v>
      </c>
      <c r="F29" s="2">
        <v>56.097000000000001</v>
      </c>
      <c r="G29" s="2">
        <v>3.8609295213156751</v>
      </c>
      <c r="H29" s="2">
        <v>1583.2359300000001</v>
      </c>
    </row>
    <row r="30" spans="1:8" x14ac:dyDescent="0.25">
      <c r="A30" t="s">
        <v>38</v>
      </c>
      <c r="B30" s="2">
        <v>5.4300922336685424</v>
      </c>
      <c r="C30" s="2">
        <v>8.1</v>
      </c>
      <c r="D30" s="2">
        <v>91.5</v>
      </c>
      <c r="E30" s="2">
        <v>13.200000000000001</v>
      </c>
      <c r="F30" s="2">
        <v>55.674999999999997</v>
      </c>
      <c r="G30" s="2">
        <v>3.4144358669309125</v>
      </c>
      <c r="H30" s="2">
        <v>27348.504120000001</v>
      </c>
    </row>
    <row r="31" spans="1:8" x14ac:dyDescent="0.25">
      <c r="A31" t="s">
        <v>39</v>
      </c>
      <c r="B31" s="2">
        <v>11.018079811162616</v>
      </c>
      <c r="C31" s="2">
        <v>6.5</v>
      </c>
      <c r="D31" s="2">
        <v>74.099999999999994</v>
      </c>
      <c r="E31" s="2">
        <v>13.200000000000001</v>
      </c>
      <c r="F31" s="2">
        <v>51.78</v>
      </c>
      <c r="G31" s="2">
        <v>3.2204430674573157</v>
      </c>
      <c r="H31" s="2">
        <v>31339.327509999999</v>
      </c>
    </row>
    <row r="32" spans="1:8" x14ac:dyDescent="0.25">
      <c r="A32" t="s">
        <v>40</v>
      </c>
      <c r="B32" s="2">
        <v>9.4565984474241365</v>
      </c>
      <c r="C32" s="2">
        <v>11.7</v>
      </c>
      <c r="D32" s="2">
        <v>86.1</v>
      </c>
      <c r="E32" s="2">
        <v>10.9</v>
      </c>
      <c r="F32" s="2">
        <v>58.655000000000001</v>
      </c>
      <c r="G32" s="2">
        <v>2.6282759277501304</v>
      </c>
      <c r="H32" s="2">
        <v>1545.51</v>
      </c>
    </row>
    <row r="33" spans="1:8" x14ac:dyDescent="0.25">
      <c r="A33" t="s">
        <v>41</v>
      </c>
      <c r="B33" s="2">
        <v>13.814922225151596</v>
      </c>
      <c r="C33" s="2">
        <v>5.5</v>
      </c>
      <c r="D33" s="2">
        <v>69.199999999999989</v>
      </c>
      <c r="E33" s="2">
        <v>9.1999999999999993</v>
      </c>
      <c r="F33" s="2">
        <v>48.759</v>
      </c>
      <c r="G33" s="2">
        <v>3.1961018395511993</v>
      </c>
      <c r="H33" s="2">
        <v>4512.1484700000001</v>
      </c>
    </row>
    <row r="34" spans="1:8" x14ac:dyDescent="0.25">
      <c r="A34" t="s">
        <v>42</v>
      </c>
      <c r="B34" s="2">
        <v>3.8214462197331578</v>
      </c>
      <c r="C34" s="2">
        <v>9.3000000000000007</v>
      </c>
      <c r="D34" s="2">
        <v>86.9</v>
      </c>
      <c r="E34" s="2">
        <v>8</v>
      </c>
      <c r="F34" s="2">
        <v>62.93</v>
      </c>
      <c r="G34" s="2">
        <v>2.8934985656439349</v>
      </c>
      <c r="H34" s="2">
        <v>31372.710940000001</v>
      </c>
    </row>
    <row r="35" spans="1:8" x14ac:dyDescent="0.25">
      <c r="A35" t="s">
        <v>43</v>
      </c>
      <c r="B35" s="2">
        <v>11.188995335306215</v>
      </c>
      <c r="C35" s="2">
        <v>7.3</v>
      </c>
      <c r="D35" s="2">
        <v>71.2</v>
      </c>
      <c r="E35" s="2">
        <v>12</v>
      </c>
      <c r="F35" s="2">
        <v>51.926000000000002</v>
      </c>
      <c r="G35" s="2">
        <v>1.7202192228428532</v>
      </c>
      <c r="H35" s="2">
        <v>12557.304260000001</v>
      </c>
    </row>
    <row r="36" spans="1:8" x14ac:dyDescent="0.25">
      <c r="A36" t="s">
        <v>44</v>
      </c>
      <c r="B36" s="2">
        <v>10.906933298868536</v>
      </c>
      <c r="C36" s="2">
        <v>5.2</v>
      </c>
      <c r="D36" s="2">
        <v>63.2</v>
      </c>
      <c r="E36" s="2">
        <v>9</v>
      </c>
      <c r="F36" s="2">
        <v>53.478000000000002</v>
      </c>
      <c r="G36" s="2">
        <v>2.6286833097259703</v>
      </c>
      <c r="H36" s="2">
        <v>5109.8635800000002</v>
      </c>
    </row>
    <row r="37" spans="1:8" x14ac:dyDescent="0.25">
      <c r="A37" t="s">
        <v>45</v>
      </c>
      <c r="B37" s="2">
        <v>12.746011176804082</v>
      </c>
      <c r="C37" s="2">
        <v>5.8</v>
      </c>
      <c r="D37" s="2">
        <v>72.3</v>
      </c>
      <c r="E37" s="2">
        <v>9.1</v>
      </c>
      <c r="F37" s="2">
        <v>56.098999999999997</v>
      </c>
      <c r="G37" s="2">
        <v>2.7822726640938567</v>
      </c>
      <c r="H37" s="2">
        <v>13374.12077</v>
      </c>
    </row>
    <row r="38" spans="1:8" x14ac:dyDescent="0.25">
      <c r="A38" t="s">
        <v>46</v>
      </c>
      <c r="B38" s="2">
        <v>8.4918715665581015</v>
      </c>
      <c r="C38" s="2">
        <v>6.5</v>
      </c>
      <c r="D38" s="2">
        <v>58.699999999999996</v>
      </c>
      <c r="E38" s="2">
        <v>13.900000000000002</v>
      </c>
      <c r="F38" s="2">
        <v>47.338999999999999</v>
      </c>
      <c r="G38" s="2">
        <v>2.1658379215281878</v>
      </c>
      <c r="H38" s="2">
        <v>13230.65638</v>
      </c>
    </row>
    <row r="39" spans="1:8" x14ac:dyDescent="0.25">
      <c r="A39" t="s">
        <v>47</v>
      </c>
      <c r="B39" s="2">
        <v>3.0376991589510496</v>
      </c>
      <c r="C39" s="2">
        <v>8.6</v>
      </c>
      <c r="D39" s="2">
        <v>71.5</v>
      </c>
      <c r="E39" s="2">
        <v>15.4</v>
      </c>
      <c r="F39" s="2">
        <v>50.874000000000002</v>
      </c>
      <c r="G39" s="2">
        <v>1.7768428340105027</v>
      </c>
      <c r="H39" s="2">
        <v>14707.97459</v>
      </c>
    </row>
    <row r="40" spans="1:8" x14ac:dyDescent="0.25">
      <c r="A40" t="s">
        <v>48</v>
      </c>
      <c r="B40" s="2">
        <v>12.152429305153788</v>
      </c>
      <c r="C40" s="2">
        <v>5.0999999999999996</v>
      </c>
      <c r="D40" s="2">
        <v>38.6</v>
      </c>
      <c r="E40" s="2">
        <v>8</v>
      </c>
      <c r="F40" s="2">
        <v>54.210999999999999</v>
      </c>
      <c r="G40" s="2">
        <v>2.1753283545940758</v>
      </c>
      <c r="H40" s="2">
        <v>6296.6090000000004</v>
      </c>
    </row>
    <row r="41" spans="1:8" x14ac:dyDescent="0.25">
      <c r="A41" t="s">
        <v>49</v>
      </c>
      <c r="B41" s="2">
        <v>18.131070670983586</v>
      </c>
      <c r="C41" s="2">
        <v>6.4</v>
      </c>
      <c r="D41" s="2">
        <v>85.6</v>
      </c>
      <c r="E41" s="2">
        <v>9.1999999999999993</v>
      </c>
      <c r="F41" s="2">
        <v>66.799000000000007</v>
      </c>
      <c r="G41" s="2">
        <v>3.3214428080706733</v>
      </c>
      <c r="H41" s="2">
        <v>8174.2941600000004</v>
      </c>
    </row>
    <row r="42" spans="1:8" x14ac:dyDescent="0.25">
      <c r="A42" t="s">
        <v>50</v>
      </c>
      <c r="B42" s="2">
        <v>8.3329142569776202</v>
      </c>
      <c r="C42" s="2">
        <v>9.3000000000000007</v>
      </c>
      <c r="D42" s="2">
        <v>91.3</v>
      </c>
      <c r="E42" s="2">
        <v>8.4</v>
      </c>
      <c r="F42" s="2">
        <v>78.457999999999998</v>
      </c>
      <c r="G42" s="2">
        <v>2.9768303060212307</v>
      </c>
      <c r="H42" s="2">
        <v>5327.6976800000002</v>
      </c>
    </row>
    <row r="43" spans="1:8" x14ac:dyDescent="0.25">
      <c r="A43" t="s">
        <v>51</v>
      </c>
      <c r="B43" s="2">
        <v>12.415963467892457</v>
      </c>
      <c r="C43" s="2">
        <v>10</v>
      </c>
      <c r="D43" s="2">
        <v>73.5</v>
      </c>
      <c r="E43" s="2">
        <v>11.1</v>
      </c>
      <c r="F43" s="2">
        <v>53.259</v>
      </c>
      <c r="G43" s="2">
        <v>2.5068842744559174</v>
      </c>
      <c r="H43" s="2">
        <v>28394.951969999998</v>
      </c>
    </row>
    <row r="44" spans="1:8" x14ac:dyDescent="0.25">
      <c r="A44" t="s">
        <v>52</v>
      </c>
      <c r="B44" s="2">
        <v>13.913621693507841</v>
      </c>
      <c r="C44" s="2">
        <v>6.3</v>
      </c>
      <c r="D44" s="2">
        <v>71.899999999999991</v>
      </c>
      <c r="E44" s="2">
        <v>8.4</v>
      </c>
      <c r="F44" s="2">
        <v>62.005000000000003</v>
      </c>
      <c r="G44" s="2">
        <v>2.7451053869467321</v>
      </c>
      <c r="H44" s="2">
        <v>33144.326249999998</v>
      </c>
    </row>
    <row r="45" spans="1:8" x14ac:dyDescent="0.25">
      <c r="A45" t="s">
        <v>53</v>
      </c>
      <c r="B45" s="2">
        <v>12.926167209554832</v>
      </c>
      <c r="C45" s="2">
        <v>8</v>
      </c>
      <c r="D45" s="2">
        <v>46.300000000000004</v>
      </c>
      <c r="E45" s="2">
        <v>17.5</v>
      </c>
      <c r="F45" s="2">
        <v>42.128999999999998</v>
      </c>
      <c r="G45" s="2">
        <v>2.5718066621589828</v>
      </c>
      <c r="H45" s="2">
        <v>21783.27666</v>
      </c>
    </row>
    <row r="46" spans="1:8" x14ac:dyDescent="0.25">
      <c r="A46" t="s">
        <v>54</v>
      </c>
      <c r="B46" s="2">
        <v>9.3506247505395113</v>
      </c>
      <c r="C46" s="2">
        <v>6.2</v>
      </c>
      <c r="D46" s="2">
        <v>69.5</v>
      </c>
      <c r="E46" s="2">
        <v>10.6</v>
      </c>
      <c r="F46" s="2">
        <v>51.697000000000003</v>
      </c>
      <c r="G46" s="2">
        <v>2.6619315983554057</v>
      </c>
      <c r="H46" s="2">
        <v>30786.131170000001</v>
      </c>
    </row>
    <row r="47" spans="1:8" x14ac:dyDescent="0.25">
      <c r="A47" t="s">
        <v>55</v>
      </c>
      <c r="B47" s="2">
        <v>11.885294819766054</v>
      </c>
      <c r="C47" s="2">
        <v>5.8</v>
      </c>
      <c r="D47" s="2">
        <v>53.400000000000006</v>
      </c>
      <c r="E47" s="2">
        <v>11</v>
      </c>
      <c r="F47" s="2">
        <v>53.360999999999997</v>
      </c>
      <c r="G47" s="2">
        <v>3.1566468655172191</v>
      </c>
      <c r="H47" s="2">
        <v>12735.724899999999</v>
      </c>
    </row>
    <row r="48" spans="1:8" x14ac:dyDescent="0.25">
      <c r="A48" t="s">
        <v>56</v>
      </c>
      <c r="B48" s="2">
        <v>7.9248933425935117</v>
      </c>
      <c r="C48" s="2">
        <v>4.3</v>
      </c>
      <c r="D48" s="2">
        <v>73</v>
      </c>
      <c r="E48" s="2">
        <v>8.3000000000000007</v>
      </c>
      <c r="F48" s="2">
        <v>57.57</v>
      </c>
      <c r="G48" s="2">
        <v>2.7106369274218189</v>
      </c>
      <c r="H48" s="2">
        <v>10050.446099999999</v>
      </c>
    </row>
    <row r="49" spans="1:8" x14ac:dyDescent="0.25">
      <c r="A49" t="s">
        <v>57</v>
      </c>
      <c r="B49" s="2">
        <v>8.2084634803816705</v>
      </c>
      <c r="C49" s="2">
        <v>13.5</v>
      </c>
      <c r="D49" s="2">
        <v>94.1</v>
      </c>
      <c r="E49" s="2">
        <v>12.9</v>
      </c>
      <c r="F49" s="2">
        <v>53.72</v>
      </c>
      <c r="G49" s="2">
        <v>3.3365633620424573</v>
      </c>
      <c r="H49" s="2">
        <v>7522.3714799999998</v>
      </c>
    </row>
    <row r="50" spans="1:8" x14ac:dyDescent="0.25">
      <c r="A50" t="s">
        <v>58</v>
      </c>
      <c r="B50" s="2">
        <v>10.446105491138638</v>
      </c>
      <c r="C50" s="2">
        <v>6.7</v>
      </c>
      <c r="D50" s="2">
        <v>58.3</v>
      </c>
      <c r="E50" s="2">
        <v>6.2</v>
      </c>
      <c r="F50" s="2">
        <v>67.096999999999994</v>
      </c>
      <c r="G50" s="2">
        <v>2.7212676803718141</v>
      </c>
      <c r="H50" s="2">
        <v>3552.1312600000001</v>
      </c>
    </row>
    <row r="51" spans="1:8" x14ac:dyDescent="0.25">
      <c r="A51" t="s">
        <v>59</v>
      </c>
      <c r="B51" s="2">
        <v>8.1466118119071087</v>
      </c>
      <c r="C51" s="2">
        <v>9.4</v>
      </c>
      <c r="D51" s="2">
        <v>93.8</v>
      </c>
      <c r="E51" s="2">
        <v>8.2000000000000011</v>
      </c>
      <c r="F51" s="2">
        <v>73.459999999999994</v>
      </c>
      <c r="G51" s="2">
        <v>5.5825184514359965</v>
      </c>
      <c r="H51" s="2">
        <v>3867.6071999999999</v>
      </c>
    </row>
    <row r="52" spans="1:8" x14ac:dyDescent="0.25">
      <c r="A52" t="s">
        <v>60</v>
      </c>
      <c r="B52" s="2">
        <v>7.9459496630449742</v>
      </c>
      <c r="C52" s="2">
        <v>7.9</v>
      </c>
      <c r="D52" s="2">
        <v>74.5</v>
      </c>
      <c r="E52" s="2">
        <v>16.5</v>
      </c>
      <c r="F52" s="2">
        <v>46.338000000000001</v>
      </c>
      <c r="G52" s="2">
        <v>0.67795998611796215</v>
      </c>
      <c r="H52" s="2">
        <v>12021.28996</v>
      </c>
    </row>
    <row r="53" spans="1:8" x14ac:dyDescent="0.25">
      <c r="A53" t="s">
        <v>61</v>
      </c>
      <c r="B53" s="2">
        <v>10.796975205776903</v>
      </c>
      <c r="C53" s="2">
        <v>9.8000000000000007</v>
      </c>
      <c r="D53" s="2">
        <v>87.4</v>
      </c>
      <c r="E53" s="2">
        <v>11.799999999999999</v>
      </c>
      <c r="F53" s="2">
        <v>74.471999999999994</v>
      </c>
      <c r="G53" s="2">
        <v>4.0860482636815982</v>
      </c>
      <c r="H53" s="2">
        <v>26998.39229</v>
      </c>
    </row>
    <row r="54" spans="1:8" x14ac:dyDescent="0.25">
      <c r="A54" t="s">
        <v>62</v>
      </c>
      <c r="B54" s="2">
        <v>5.7570622575716017</v>
      </c>
      <c r="C54" s="2">
        <v>7.2</v>
      </c>
      <c r="D54" s="2">
        <v>66.7</v>
      </c>
      <c r="E54" s="2">
        <v>13.700000000000001</v>
      </c>
      <c r="F54" s="2">
        <v>50.305</v>
      </c>
      <c r="G54" s="2">
        <v>3.2650295170478745</v>
      </c>
      <c r="H54" s="2">
        <v>23405.089909999999</v>
      </c>
    </row>
    <row r="55" spans="1:8" x14ac:dyDescent="0.25">
      <c r="A55" t="s">
        <v>63</v>
      </c>
      <c r="B55" s="2">
        <v>12.452705128559199</v>
      </c>
      <c r="C55" s="2">
        <v>4.9000000000000004</v>
      </c>
      <c r="D55" s="2">
        <v>61</v>
      </c>
      <c r="E55" s="2">
        <v>10.7</v>
      </c>
      <c r="F55" s="2">
        <v>61.53</v>
      </c>
      <c r="G55" s="2">
        <v>3.3398274422488172</v>
      </c>
      <c r="H55" s="2">
        <v>14106.022300000001</v>
      </c>
    </row>
    <row r="56" spans="1:8" x14ac:dyDescent="0.25">
      <c r="A56" t="s">
        <v>64</v>
      </c>
      <c r="B56" s="2">
        <v>6.2999124201239098</v>
      </c>
      <c r="C56" s="2">
        <v>8.1999999999999993</v>
      </c>
      <c r="D56" s="2">
        <v>76.3</v>
      </c>
      <c r="E56" s="2">
        <v>12.7</v>
      </c>
      <c r="F56" s="2">
        <v>53.640999999999998</v>
      </c>
      <c r="G56" s="2">
        <v>1.6187162181288519</v>
      </c>
      <c r="H56" s="2">
        <v>29764.198789999999</v>
      </c>
    </row>
    <row r="57" spans="1:8" x14ac:dyDescent="0.25">
      <c r="A57" t="s">
        <v>65</v>
      </c>
      <c r="B57" s="2">
        <v>9.6798866218252986</v>
      </c>
      <c r="C57" s="2">
        <v>6.3</v>
      </c>
      <c r="D57" s="2">
        <v>64.600000000000009</v>
      </c>
      <c r="E57" s="2">
        <v>15.5</v>
      </c>
      <c r="F57" s="2">
        <v>49.878</v>
      </c>
      <c r="G57" s="2">
        <v>3.2795055646087721</v>
      </c>
      <c r="H57" s="2">
        <v>14267.069380000001</v>
      </c>
    </row>
    <row r="58" spans="1:8" x14ac:dyDescent="0.25">
      <c r="A58" t="s">
        <v>66</v>
      </c>
      <c r="B58" s="2">
        <v>9.5724060398131456</v>
      </c>
      <c r="C58" s="2">
        <v>7.6</v>
      </c>
      <c r="D58" s="2">
        <v>80.5</v>
      </c>
      <c r="E58" s="2">
        <v>9.4</v>
      </c>
      <c r="F58" s="2">
        <v>56.311999999999998</v>
      </c>
      <c r="G58" s="2">
        <v>2.5785646469521328</v>
      </c>
      <c r="H58" s="2">
        <v>8717.0671000000002</v>
      </c>
    </row>
    <row r="59" spans="1:8" x14ac:dyDescent="0.25">
      <c r="A59" t="s">
        <v>67</v>
      </c>
      <c r="B59" s="2">
        <v>8.625</v>
      </c>
      <c r="C59" s="2">
        <v>8.9</v>
      </c>
      <c r="D59" s="2">
        <v>76.5</v>
      </c>
      <c r="E59" s="2">
        <v>10.6</v>
      </c>
      <c r="F59" s="2">
        <v>61.7</v>
      </c>
      <c r="G59" s="2">
        <v>2.3664553641819213</v>
      </c>
      <c r="H59" s="2">
        <v>26505.765810000001</v>
      </c>
    </row>
    <row r="60" spans="1:8" x14ac:dyDescent="0.25">
      <c r="A60" t="s">
        <v>68</v>
      </c>
      <c r="B60" s="2">
        <v>9.6372653894777791</v>
      </c>
      <c r="C60" s="2">
        <v>9.1999999999999993</v>
      </c>
      <c r="D60" s="2">
        <v>91.100000000000009</v>
      </c>
      <c r="E60" s="2">
        <v>8.5</v>
      </c>
      <c r="F60" s="2">
        <v>60.825000000000003</v>
      </c>
      <c r="G60" s="2">
        <v>2.9532931299515197</v>
      </c>
      <c r="H60" s="2">
        <v>1182.4576400000001</v>
      </c>
    </row>
    <row r="61" spans="1:8" x14ac:dyDescent="0.25">
      <c r="A61" t="s">
        <v>69</v>
      </c>
      <c r="B61" s="2">
        <v>8.2556976271610338</v>
      </c>
      <c r="C61" s="2">
        <v>6</v>
      </c>
      <c r="D61" s="2">
        <v>67.900000000000006</v>
      </c>
      <c r="E61" s="2">
        <v>13.3</v>
      </c>
      <c r="F61" s="2">
        <v>48.021000000000001</v>
      </c>
      <c r="G61" s="2">
        <v>3.1527163456010303</v>
      </c>
      <c r="H61" s="2">
        <v>21169.402719999998</v>
      </c>
    </row>
    <row r="62" spans="1:8" x14ac:dyDescent="0.25">
      <c r="A62" t="s">
        <v>70</v>
      </c>
      <c r="B62" s="2">
        <v>11.550997846101062</v>
      </c>
      <c r="C62" s="2">
        <v>4.2</v>
      </c>
      <c r="D62" s="2">
        <v>57.199999999999996</v>
      </c>
      <c r="E62" s="2">
        <v>11.600000000000001</v>
      </c>
      <c r="F62" s="2">
        <v>59.280999999999999</v>
      </c>
      <c r="G62" s="2">
        <v>3.4523818858608051</v>
      </c>
      <c r="H62" s="2">
        <v>14660.68139</v>
      </c>
    </row>
    <row r="63" spans="1:8" x14ac:dyDescent="0.25">
      <c r="A63" t="s">
        <v>71</v>
      </c>
      <c r="B63" s="2">
        <v>6.9314216631692158</v>
      </c>
      <c r="C63" s="2">
        <v>7.4</v>
      </c>
      <c r="D63" s="2">
        <v>66.2</v>
      </c>
      <c r="E63" s="2">
        <v>13.200000000000001</v>
      </c>
      <c r="F63" s="2">
        <v>51.045999999999999</v>
      </c>
      <c r="G63" s="2">
        <v>4.0616631677197388</v>
      </c>
      <c r="H63" s="2">
        <v>5128.27574</v>
      </c>
    </row>
    <row r="64" spans="1:8" x14ac:dyDescent="0.25">
      <c r="A64" t="s">
        <v>72</v>
      </c>
      <c r="B64" s="2">
        <v>10.803481247376702</v>
      </c>
      <c r="C64" s="2">
        <v>7.7</v>
      </c>
      <c r="D64" s="2">
        <v>83.7</v>
      </c>
      <c r="E64" s="2">
        <v>14.000000000000002</v>
      </c>
      <c r="F64" s="2">
        <v>55.128999999999998</v>
      </c>
      <c r="G64" s="2">
        <v>3.3331903987904403</v>
      </c>
      <c r="H64" s="2">
        <v>89229.397500000006</v>
      </c>
    </row>
    <row r="65" spans="1:8" x14ac:dyDescent="0.25">
      <c r="A65" t="s">
        <v>73</v>
      </c>
      <c r="B65" s="2">
        <v>9.4620525375504521</v>
      </c>
      <c r="C65" s="2">
        <v>4.8</v>
      </c>
      <c r="D65" s="2">
        <v>89.8</v>
      </c>
      <c r="E65" s="2">
        <v>7.3999999999999995</v>
      </c>
      <c r="F65" s="2">
        <v>52.204000000000001</v>
      </c>
      <c r="G65" s="2">
        <v>2.3690112770352374</v>
      </c>
      <c r="H65" s="2">
        <v>8293.3779400000003</v>
      </c>
    </row>
    <row r="66" spans="1:8" x14ac:dyDescent="0.25">
      <c r="A66" t="s">
        <v>74</v>
      </c>
      <c r="B66" s="2">
        <v>16.244325216673545</v>
      </c>
      <c r="C66" s="2">
        <v>5.6</v>
      </c>
      <c r="D66" s="2">
        <v>35.099999999999994</v>
      </c>
      <c r="E66" s="2">
        <v>8.6</v>
      </c>
      <c r="F66" s="2">
        <v>59.186999999999998</v>
      </c>
      <c r="G66" s="2">
        <v>2.6325626015686288</v>
      </c>
      <c r="H66" s="2">
        <v>1529.1359199999999</v>
      </c>
    </row>
    <row r="67" spans="1:8" x14ac:dyDescent="0.25">
      <c r="A67" t="s">
        <v>75</v>
      </c>
      <c r="B67" s="2">
        <v>7.8652592392104355</v>
      </c>
      <c r="C67" s="2">
        <v>6.4</v>
      </c>
      <c r="D67" s="2">
        <v>75.599999999999994</v>
      </c>
      <c r="E67" s="2">
        <v>7.8</v>
      </c>
      <c r="F67" s="2">
        <v>61.957999999999998</v>
      </c>
      <c r="G67" s="2">
        <v>2.8633746123507851</v>
      </c>
      <c r="H67" s="2">
        <v>19199.319960000001</v>
      </c>
    </row>
    <row r="68" spans="1:8" x14ac:dyDescent="0.25">
      <c r="A68" t="s">
        <v>76</v>
      </c>
      <c r="B68" s="2">
        <v>14.809969385247806</v>
      </c>
      <c r="C68" s="2">
        <v>8.5</v>
      </c>
      <c r="D68" s="2">
        <v>83.399999999999991</v>
      </c>
      <c r="E68" s="2">
        <v>8.3000000000000007</v>
      </c>
      <c r="F68" s="2">
        <v>67.126000000000005</v>
      </c>
      <c r="G68" s="2">
        <v>2.0727585430614384</v>
      </c>
      <c r="H68" s="2">
        <v>19271.89861</v>
      </c>
    </row>
    <row r="69" spans="1:8" x14ac:dyDescent="0.25">
      <c r="A69" t="s">
        <v>77</v>
      </c>
      <c r="B69" s="2">
        <v>8.9843172066873791</v>
      </c>
      <c r="C69" s="2">
        <v>8.1999999999999993</v>
      </c>
      <c r="D69" s="2">
        <v>44.6</v>
      </c>
      <c r="E69" s="2">
        <v>14.099999999999998</v>
      </c>
      <c r="F69" s="2">
        <v>44.994</v>
      </c>
      <c r="G69" s="2">
        <v>2.5661325413060494</v>
      </c>
      <c r="H69" s="2">
        <v>3021.0678899999998</v>
      </c>
    </row>
    <row r="70" spans="1:8" x14ac:dyDescent="0.25">
      <c r="A70" t="s">
        <v>78</v>
      </c>
      <c r="B70" s="2">
        <v>10.13451619969333</v>
      </c>
      <c r="C70" s="2">
        <v>6.4</v>
      </c>
      <c r="D70" s="2">
        <v>67.100000000000009</v>
      </c>
      <c r="E70" s="2">
        <v>8</v>
      </c>
      <c r="F70" s="2">
        <v>55.593000000000004</v>
      </c>
      <c r="G70" s="2">
        <v>3.0204083732022551</v>
      </c>
      <c r="H70" s="2">
        <v>28284.943070000001</v>
      </c>
    </row>
    <row r="71" spans="1:8" x14ac:dyDescent="0.25">
      <c r="A71" t="s">
        <v>79</v>
      </c>
      <c r="B71" s="2">
        <v>12.008648648648649</v>
      </c>
      <c r="C71" s="2">
        <v>5.9</v>
      </c>
      <c r="D71" s="2">
        <v>62</v>
      </c>
      <c r="E71" s="2">
        <v>9.8000000000000007</v>
      </c>
      <c r="F71" s="2">
        <v>61.854999999999997</v>
      </c>
      <c r="G71" s="2">
        <v>4.6949485513318949</v>
      </c>
      <c r="H71" s="2">
        <v>6916.1400700000004</v>
      </c>
    </row>
    <row r="76" spans="1:8" x14ac:dyDescent="0.25">
      <c r="B76" t="s">
        <v>87</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6B0A-8B8F-48AC-ABF2-DC23855F4ECF}">
  <dimension ref="A1:O124"/>
  <sheetViews>
    <sheetView topLeftCell="A100" zoomScale="115" zoomScaleNormal="115" workbookViewId="0">
      <selection activeCell="A117" sqref="A117"/>
    </sheetView>
  </sheetViews>
  <sheetFormatPr defaultRowHeight="15" x14ac:dyDescent="0.25"/>
  <cols>
    <col min="1" max="1" width="27.5703125" customWidth="1"/>
    <col min="2" max="2" width="13.42578125" customWidth="1"/>
    <col min="3" max="3" width="22.140625" customWidth="1"/>
    <col min="4" max="4" width="11.28515625" customWidth="1"/>
    <col min="5" max="5" width="10.5703125" customWidth="1"/>
    <col min="6" max="6" width="9.85546875" bestFit="1" customWidth="1"/>
  </cols>
  <sheetData>
    <row r="1" spans="1:15" ht="15.75" x14ac:dyDescent="0.25">
      <c r="A1" s="54" t="s">
        <v>89</v>
      </c>
      <c r="B1" s="54"/>
    </row>
    <row r="3" spans="1:15" x14ac:dyDescent="0.25">
      <c r="A3" s="26"/>
      <c r="B3" s="27" t="s">
        <v>21</v>
      </c>
      <c r="C3" s="27" t="s">
        <v>22</v>
      </c>
      <c r="D3" s="27" t="s">
        <v>23</v>
      </c>
      <c r="E3" s="27" t="s">
        <v>24</v>
      </c>
      <c r="F3" s="27" t="s">
        <v>25</v>
      </c>
      <c r="G3" s="27" t="s">
        <v>26</v>
      </c>
    </row>
    <row r="4" spans="1:15" x14ac:dyDescent="0.25">
      <c r="A4" s="28" t="s">
        <v>90</v>
      </c>
      <c r="B4" s="29">
        <f>AVERAGE('1. Opis danych'!C22:C71)</f>
        <v>7.3539999999999983</v>
      </c>
      <c r="C4" s="29">
        <f>AVERAGE('1. Opis danych'!D22:D71)</f>
        <v>72.433999999999997</v>
      </c>
      <c r="D4" s="29">
        <f>AVERAGE('1. Opis danych'!E22:E71)</f>
        <v>11.091999999999999</v>
      </c>
      <c r="E4" s="29">
        <f>AVERAGE('1. Opis danych'!F22:F71)</f>
        <v>57.164279999999998</v>
      </c>
      <c r="F4" s="29">
        <f>AVERAGE('1. Opis danych'!G22:G71)</f>
        <v>2.938040183219925</v>
      </c>
      <c r="G4" s="29">
        <f>AVERAGE('1. Opis danych'!H22:H71)</f>
        <v>15649.6972814</v>
      </c>
    </row>
    <row r="5" spans="1:15" x14ac:dyDescent="0.25">
      <c r="A5" s="28" t="s">
        <v>91</v>
      </c>
      <c r="B5" s="29">
        <f>_xlfn.STDEV.P('1. Opis danych'!C22:C71)</f>
        <v>1.8417611137169858</v>
      </c>
      <c r="C5" s="29">
        <f>_xlfn.STDEV.P('1. Opis danych'!D22:D71)</f>
        <v>14.667809788785799</v>
      </c>
      <c r="D5" s="29">
        <f>_xlfn.STDEV.P('1. Opis danych'!E22:E71)</f>
        <v>2.6356661397073857</v>
      </c>
      <c r="E5" s="29">
        <f>_xlfn.STDEV.P('1. Opis danych'!F22:F71)</f>
        <v>8.456961333812492</v>
      </c>
      <c r="F5" s="29">
        <f>_xlfn.STDEV.P('1. Opis danych'!G22:G71)</f>
        <v>0.7685832054060785</v>
      </c>
      <c r="G5" s="29">
        <f>_xlfn.STDEV.P('1. Opis danych'!H22:H71)</f>
        <v>14154.858998667898</v>
      </c>
    </row>
    <row r="7" spans="1:15" ht="15" customHeight="1" x14ac:dyDescent="0.25">
      <c r="A7" s="28" t="s">
        <v>92</v>
      </c>
      <c r="B7" s="30">
        <f>B5/B4</f>
        <v>0.2504434476090544</v>
      </c>
      <c r="C7" s="30">
        <f t="shared" ref="C7:G7" si="0">C5/C4</f>
        <v>0.20249896165869344</v>
      </c>
      <c r="D7" s="30">
        <f t="shared" si="0"/>
        <v>0.23761865666312532</v>
      </c>
      <c r="E7" s="30">
        <f t="shared" si="0"/>
        <v>0.14794136012580744</v>
      </c>
      <c r="F7" s="30">
        <f t="shared" si="0"/>
        <v>0.26159724083955688</v>
      </c>
      <c r="G7" s="30">
        <f t="shared" si="0"/>
        <v>0.90448132920061342</v>
      </c>
      <c r="I7" s="55" t="s">
        <v>93</v>
      </c>
      <c r="J7" s="55"/>
      <c r="K7" s="55"/>
      <c r="L7" s="55"/>
      <c r="M7" s="55"/>
      <c r="N7" s="55"/>
      <c r="O7" s="55"/>
    </row>
    <row r="8" spans="1:15" x14ac:dyDescent="0.25">
      <c r="I8" s="55"/>
      <c r="J8" s="55"/>
      <c r="K8" s="55"/>
      <c r="L8" s="55"/>
      <c r="M8" s="55"/>
      <c r="N8" s="55"/>
      <c r="O8" s="55"/>
    </row>
    <row r="9" spans="1:15" x14ac:dyDescent="0.25">
      <c r="I9" s="55"/>
      <c r="J9" s="55"/>
      <c r="K9" s="55"/>
      <c r="L9" s="55"/>
      <c r="M9" s="55"/>
      <c r="N9" s="55"/>
      <c r="O9" s="55"/>
    </row>
    <row r="13" spans="1:15" ht="18.75" x14ac:dyDescent="0.3">
      <c r="A13" s="10"/>
    </row>
    <row r="14" spans="1:15" ht="15.75" x14ac:dyDescent="0.25">
      <c r="A14" s="56" t="s">
        <v>94</v>
      </c>
      <c r="B14" s="56"/>
    </row>
    <row r="16" spans="1:15" x14ac:dyDescent="0.25">
      <c r="A16" s="53" t="s">
        <v>95</v>
      </c>
      <c r="B16" s="53"/>
      <c r="C16" s="53"/>
    </row>
    <row r="17" spans="1:11" x14ac:dyDescent="0.25">
      <c r="A17" t="s">
        <v>103</v>
      </c>
    </row>
    <row r="19" spans="1:11" x14ac:dyDescent="0.25">
      <c r="B19" t="s">
        <v>104</v>
      </c>
      <c r="C19" t="s">
        <v>105</v>
      </c>
      <c r="D19" t="s">
        <v>106</v>
      </c>
      <c r="E19" t="s">
        <v>107</v>
      </c>
    </row>
    <row r="20" spans="1:11" x14ac:dyDescent="0.25">
      <c r="A20" t="s">
        <v>108</v>
      </c>
      <c r="B20">
        <v>15.300800000000001</v>
      </c>
      <c r="C20">
        <v>5.3493700000000004</v>
      </c>
      <c r="D20">
        <v>2.86</v>
      </c>
      <c r="E20">
        <v>6.4999999999999997E-3</v>
      </c>
    </row>
    <row r="21" spans="1:11" ht="15" customHeight="1" x14ac:dyDescent="0.25">
      <c r="A21" t="s">
        <v>113</v>
      </c>
      <c r="B21">
        <v>-3.0713600000000001E-2</v>
      </c>
      <c r="C21">
        <v>0.31848599999999999</v>
      </c>
      <c r="D21" s="11">
        <v>-9.6439999999999998E-2</v>
      </c>
      <c r="E21" s="11">
        <v>0.92359999999999998</v>
      </c>
      <c r="G21" s="52" t="s">
        <v>136</v>
      </c>
      <c r="H21" s="52"/>
      <c r="I21" s="52"/>
      <c r="J21" s="52"/>
      <c r="K21" s="52"/>
    </row>
    <row r="22" spans="1:11" ht="15" customHeight="1" x14ac:dyDescent="0.25">
      <c r="A22" t="s">
        <v>112</v>
      </c>
      <c r="B22">
        <v>-9.5494399999999993E-2</v>
      </c>
      <c r="C22">
        <v>4.1325899999999999E-2</v>
      </c>
      <c r="D22">
        <v>-2.3109999999999999</v>
      </c>
      <c r="E22">
        <v>2.5700000000000001E-2</v>
      </c>
      <c r="G22" s="52"/>
      <c r="H22" s="52"/>
      <c r="I22" s="52"/>
      <c r="J22" s="52"/>
      <c r="K22" s="52"/>
    </row>
    <row r="23" spans="1:11" ht="15" customHeight="1" x14ac:dyDescent="0.25">
      <c r="A23" t="s">
        <v>110</v>
      </c>
      <c r="B23">
        <v>-0.357151</v>
      </c>
      <c r="C23">
        <v>0.227822</v>
      </c>
      <c r="D23">
        <v>-1.5680000000000001</v>
      </c>
      <c r="E23">
        <v>0.12429999999999999</v>
      </c>
      <c r="G23" s="52"/>
      <c r="H23" s="52"/>
      <c r="I23" s="52"/>
      <c r="J23" s="52"/>
      <c r="K23" s="52"/>
    </row>
    <row r="24" spans="1:11" x14ac:dyDescent="0.25">
      <c r="A24" t="s">
        <v>114</v>
      </c>
      <c r="B24">
        <v>0.105778</v>
      </c>
      <c r="C24">
        <v>7.3358300000000001E-2</v>
      </c>
      <c r="D24">
        <v>1.4419999999999999</v>
      </c>
      <c r="E24">
        <v>0.15659999999999999</v>
      </c>
    </row>
    <row r="25" spans="1:11" x14ac:dyDescent="0.25">
      <c r="A25" t="s">
        <v>115</v>
      </c>
      <c r="B25">
        <v>-0.44391599999999998</v>
      </c>
      <c r="C25">
        <v>0.59472499999999995</v>
      </c>
      <c r="D25">
        <v>-0.74639999999999995</v>
      </c>
      <c r="E25">
        <v>0.45950000000000002</v>
      </c>
    </row>
    <row r="26" spans="1:11" x14ac:dyDescent="0.25">
      <c r="A26" t="s">
        <v>109</v>
      </c>
      <c r="B26" s="9">
        <v>3.9048403802252103E-5</v>
      </c>
      <c r="C26" s="9">
        <v>3.2658177509474497E-5</v>
      </c>
      <c r="D26">
        <v>1.196</v>
      </c>
      <c r="E26">
        <v>0.2384</v>
      </c>
    </row>
    <row r="28" spans="1:11" x14ac:dyDescent="0.25">
      <c r="A28" t="s">
        <v>116</v>
      </c>
      <c r="B28">
        <v>9.5497999999999994</v>
      </c>
      <c r="C28" t="s">
        <v>121</v>
      </c>
      <c r="D28">
        <v>3.3149920000000002</v>
      </c>
    </row>
    <row r="29" spans="1:11" x14ac:dyDescent="0.25">
      <c r="A29" t="s">
        <v>117</v>
      </c>
      <c r="B29">
        <v>404.34840000000003</v>
      </c>
      <c r="C29" t="s">
        <v>122</v>
      </c>
      <c r="D29">
        <v>3.0665049999999998</v>
      </c>
    </row>
    <row r="30" spans="1:11" x14ac:dyDescent="0.25">
      <c r="A30" t="s">
        <v>118</v>
      </c>
      <c r="B30">
        <v>0.24907799999999999</v>
      </c>
      <c r="C30" t="s">
        <v>123</v>
      </c>
      <c r="D30">
        <v>0.14429800000000001</v>
      </c>
    </row>
    <row r="31" spans="1:11" x14ac:dyDescent="0.25">
      <c r="A31" t="s">
        <v>134</v>
      </c>
      <c r="B31">
        <v>2.3771559999999998</v>
      </c>
      <c r="C31" t="s">
        <v>124</v>
      </c>
      <c r="D31">
        <v>4.5176000000000001E-2</v>
      </c>
    </row>
    <row r="32" spans="1:11" x14ac:dyDescent="0.25">
      <c r="A32" t="s">
        <v>119</v>
      </c>
      <c r="B32">
        <v>-123.2033</v>
      </c>
      <c r="C32" t="s">
        <v>125</v>
      </c>
      <c r="D32">
        <v>260.40660000000003</v>
      </c>
    </row>
    <row r="33" spans="1:11" x14ac:dyDescent="0.25">
      <c r="A33" t="s">
        <v>120</v>
      </c>
      <c r="B33">
        <v>273.79070000000002</v>
      </c>
      <c r="C33" t="s">
        <v>126</v>
      </c>
      <c r="D33">
        <v>265.50330000000002</v>
      </c>
    </row>
    <row r="39" spans="1:11" x14ac:dyDescent="0.25">
      <c r="A39" s="53" t="s">
        <v>138</v>
      </c>
      <c r="B39" s="53"/>
      <c r="C39" s="53"/>
    </row>
    <row r="40" spans="1:11" x14ac:dyDescent="0.25">
      <c r="A40" t="s">
        <v>103</v>
      </c>
    </row>
    <row r="42" spans="1:11" x14ac:dyDescent="0.25">
      <c r="B42" t="s">
        <v>128</v>
      </c>
      <c r="C42" t="s">
        <v>105</v>
      </c>
      <c r="D42" t="s">
        <v>106</v>
      </c>
      <c r="E42" t="s">
        <v>107</v>
      </c>
    </row>
    <row r="43" spans="1:11" x14ac:dyDescent="0.25">
      <c r="A43" t="s">
        <v>108</v>
      </c>
      <c r="B43">
        <v>15.4144981465416</v>
      </c>
      <c r="C43">
        <v>5.1587555740319404</v>
      </c>
      <c r="D43">
        <v>2.9880264581898199</v>
      </c>
      <c r="E43">
        <v>4.5793068413131103E-3</v>
      </c>
    </row>
    <row r="44" spans="1:11" x14ac:dyDescent="0.25">
      <c r="A44" t="s">
        <v>111</v>
      </c>
      <c r="B44">
        <v>-9.7657466985995006E-2</v>
      </c>
      <c r="C44">
        <v>3.4316355619748697E-2</v>
      </c>
      <c r="D44">
        <v>-2.8457994802278499</v>
      </c>
      <c r="E44">
        <v>6.7028821521685896E-3</v>
      </c>
    </row>
    <row r="45" spans="1:11" x14ac:dyDescent="0.25">
      <c r="A45" t="s">
        <v>110</v>
      </c>
      <c r="B45">
        <v>-0.36710830205388301</v>
      </c>
      <c r="C45">
        <v>0.200783242902114</v>
      </c>
      <c r="D45">
        <v>-1.82838117737174</v>
      </c>
      <c r="E45">
        <v>7.4276560941068007E-2</v>
      </c>
    </row>
    <row r="46" spans="1:11" x14ac:dyDescent="0.25">
      <c r="A46" t="s">
        <v>129</v>
      </c>
      <c r="B46">
        <v>0.103999490861546</v>
      </c>
      <c r="C46">
        <v>7.0198927052582794E-2</v>
      </c>
      <c r="D46">
        <v>1.4814968722192099</v>
      </c>
      <c r="E46">
        <v>0.14560074810167101</v>
      </c>
    </row>
    <row r="47" spans="1:11" x14ac:dyDescent="0.25">
      <c r="A47" t="s">
        <v>130</v>
      </c>
      <c r="B47">
        <v>-0.43663375115540598</v>
      </c>
      <c r="C47">
        <v>0.583231711017972</v>
      </c>
      <c r="D47" s="11">
        <v>-0.74864542326291905</v>
      </c>
      <c r="E47" s="11">
        <v>0.45805440729929497</v>
      </c>
      <c r="G47" s="52" t="s">
        <v>135</v>
      </c>
      <c r="H47" s="52"/>
      <c r="I47" s="52"/>
      <c r="J47" s="52"/>
      <c r="K47" s="52"/>
    </row>
    <row r="48" spans="1:11" x14ac:dyDescent="0.25">
      <c r="A48" t="s">
        <v>131</v>
      </c>
      <c r="B48" s="9">
        <v>3.95475734669336E-5</v>
      </c>
      <c r="C48" s="9">
        <v>3.1880286753008599E-5</v>
      </c>
      <c r="D48">
        <v>1.24050243880574</v>
      </c>
      <c r="E48">
        <v>0.221363824227336</v>
      </c>
      <c r="G48" s="52"/>
      <c r="H48" s="52"/>
      <c r="I48" s="52"/>
      <c r="J48" s="52"/>
      <c r="K48" s="52"/>
    </row>
    <row r="49" spans="1:11" x14ac:dyDescent="0.25">
      <c r="G49" s="52"/>
      <c r="H49" s="52"/>
      <c r="I49" s="52"/>
      <c r="J49" s="52"/>
      <c r="K49" s="52"/>
    </row>
    <row r="50" spans="1:11" x14ac:dyDescent="0.25">
      <c r="A50" t="s">
        <v>116</v>
      </c>
      <c r="B50">
        <v>9.5497999999999994</v>
      </c>
      <c r="C50" t="s">
        <v>121</v>
      </c>
      <c r="D50">
        <v>3.3149920000000002</v>
      </c>
    </row>
    <row r="51" spans="1:11" x14ac:dyDescent="0.25">
      <c r="A51" t="s">
        <v>117</v>
      </c>
      <c r="B51">
        <v>404.43589919432799</v>
      </c>
      <c r="C51" t="s">
        <v>122</v>
      </c>
      <c r="D51">
        <v>3.0317857743727998</v>
      </c>
    </row>
    <row r="52" spans="1:11" x14ac:dyDescent="0.25">
      <c r="A52" t="s">
        <v>118</v>
      </c>
      <c r="B52">
        <v>0.24891558219475901</v>
      </c>
      <c r="C52" t="s">
        <v>123</v>
      </c>
      <c r="D52">
        <v>0.16356508017143601</v>
      </c>
    </row>
    <row r="53" spans="1:11" x14ac:dyDescent="0.25">
      <c r="A53" t="s">
        <v>133</v>
      </c>
      <c r="B53">
        <v>2.9163929999999998</v>
      </c>
      <c r="C53" t="s">
        <v>124</v>
      </c>
      <c r="D53">
        <v>2.3303000000000001E-2</v>
      </c>
    </row>
    <row r="54" spans="1:11" x14ac:dyDescent="0.25">
      <c r="A54" t="s">
        <v>119</v>
      </c>
      <c r="B54">
        <v>-123.20868289217201</v>
      </c>
      <c r="C54" t="s">
        <v>125</v>
      </c>
      <c r="D54">
        <v>258.41736578434399</v>
      </c>
    </row>
    <row r="55" spans="1:11" x14ac:dyDescent="0.25">
      <c r="A55" t="s">
        <v>120</v>
      </c>
      <c r="B55">
        <v>269.88950381691302</v>
      </c>
      <c r="C55" t="s">
        <v>126</v>
      </c>
      <c r="D55">
        <v>262.786021379006</v>
      </c>
    </row>
    <row r="61" spans="1:11" x14ac:dyDescent="0.25">
      <c r="A61" s="53" t="s">
        <v>137</v>
      </c>
      <c r="B61" s="53"/>
      <c r="C61" s="53"/>
    </row>
    <row r="62" spans="1:11" x14ac:dyDescent="0.25">
      <c r="A62" t="s">
        <v>103</v>
      </c>
    </row>
    <row r="64" spans="1:11" x14ac:dyDescent="0.25">
      <c r="A64" t="s">
        <v>127</v>
      </c>
    </row>
    <row r="65" spans="1:11" x14ac:dyDescent="0.25">
      <c r="A65" t="s">
        <v>103</v>
      </c>
    </row>
    <row r="67" spans="1:11" x14ac:dyDescent="0.25">
      <c r="B67" t="s">
        <v>128</v>
      </c>
      <c r="C67" t="s">
        <v>105</v>
      </c>
      <c r="D67" t="s">
        <v>106</v>
      </c>
      <c r="E67" t="s">
        <v>107</v>
      </c>
    </row>
    <row r="68" spans="1:11" x14ac:dyDescent="0.25">
      <c r="A68" t="s">
        <v>108</v>
      </c>
      <c r="B68" s="14">
        <v>14.908314084653</v>
      </c>
      <c r="C68" s="14">
        <v>5.0892172672653002</v>
      </c>
      <c r="D68" s="14">
        <v>2.9293923410473699</v>
      </c>
      <c r="E68" s="14">
        <v>5.3158816792201998E-3</v>
      </c>
    </row>
    <row r="69" spans="1:11" x14ac:dyDescent="0.25">
      <c r="A69" t="s">
        <v>111</v>
      </c>
      <c r="B69" s="14">
        <v>-9.8318591088824694E-2</v>
      </c>
      <c r="C69" s="14">
        <v>3.4137045760118397E-2</v>
      </c>
      <c r="D69" s="14">
        <v>-2.8801142248720399</v>
      </c>
      <c r="E69" s="14">
        <v>6.0672278355453999E-3</v>
      </c>
    </row>
    <row r="70" spans="1:11" x14ac:dyDescent="0.25">
      <c r="A70" t="s">
        <v>110</v>
      </c>
      <c r="B70" s="14">
        <v>-0.37358510118687799</v>
      </c>
      <c r="C70" s="14">
        <v>0.19961471954929599</v>
      </c>
      <c r="D70" s="14">
        <v>-1.8715308271373201</v>
      </c>
      <c r="E70" s="14">
        <v>6.7780694557777105E-2</v>
      </c>
    </row>
    <row r="71" spans="1:11" x14ac:dyDescent="0.25">
      <c r="A71" t="s">
        <v>129</v>
      </c>
      <c r="B71" s="14">
        <v>9.2282904673007801E-2</v>
      </c>
      <c r="C71" s="14">
        <v>6.8097099391847604E-2</v>
      </c>
      <c r="D71" s="14">
        <v>1.3551664534489101</v>
      </c>
      <c r="E71" s="14">
        <v>0.18212836844153901</v>
      </c>
    </row>
    <row r="72" spans="1:11" ht="15" customHeight="1" x14ac:dyDescent="0.25">
      <c r="A72" t="s">
        <v>131</v>
      </c>
      <c r="B72" s="9">
        <v>4.0352954934197902E-5</v>
      </c>
      <c r="C72" s="9">
        <v>3.1706144798262401E-5</v>
      </c>
      <c r="D72" s="15">
        <v>1.27271717173289</v>
      </c>
      <c r="E72" s="15">
        <v>0.20965500772568599</v>
      </c>
      <c r="G72" s="52" t="s">
        <v>140</v>
      </c>
      <c r="H72" s="52"/>
      <c r="I72" s="52"/>
      <c r="J72" s="52"/>
      <c r="K72" s="52"/>
    </row>
    <row r="73" spans="1:11" x14ac:dyDescent="0.25">
      <c r="G73" s="52"/>
      <c r="H73" s="52"/>
      <c r="I73" s="52"/>
      <c r="J73" s="52"/>
      <c r="K73" s="52"/>
    </row>
    <row r="74" spans="1:11" x14ac:dyDescent="0.25">
      <c r="A74" t="s">
        <v>116</v>
      </c>
      <c r="B74">
        <v>9.5497999999999994</v>
      </c>
      <c r="C74" t="s">
        <v>121</v>
      </c>
      <c r="D74">
        <v>3.31499160586249</v>
      </c>
      <c r="G74" s="52"/>
      <c r="H74" s="52"/>
      <c r="I74" s="52"/>
      <c r="J74" s="52"/>
      <c r="K74" s="52"/>
    </row>
    <row r="75" spans="1:11" x14ac:dyDescent="0.25">
      <c r="A75" t="s">
        <v>117</v>
      </c>
      <c r="B75">
        <v>409.58758501697298</v>
      </c>
      <c r="C75" t="s">
        <v>122</v>
      </c>
      <c r="D75">
        <v>3.0169432102229701</v>
      </c>
    </row>
    <row r="76" spans="1:11" x14ac:dyDescent="0.25">
      <c r="A76" t="s">
        <v>118</v>
      </c>
      <c r="B76">
        <v>0.239348303536943</v>
      </c>
      <c r="C76" t="s">
        <v>123</v>
      </c>
      <c r="D76">
        <v>0.171734819406894</v>
      </c>
    </row>
    <row r="77" spans="1:11" x14ac:dyDescent="0.25">
      <c r="A77" t="s">
        <v>139</v>
      </c>
      <c r="B77">
        <v>3.53994926628208</v>
      </c>
      <c r="C77" t="s">
        <v>124</v>
      </c>
      <c r="D77">
        <v>1.35476875189943E-2</v>
      </c>
    </row>
    <row r="78" spans="1:11" x14ac:dyDescent="0.25">
      <c r="A78" t="s">
        <v>119</v>
      </c>
      <c r="B78">
        <v>-123.52512060575</v>
      </c>
      <c r="C78" t="s">
        <v>125</v>
      </c>
      <c r="D78">
        <v>257.05024121149899</v>
      </c>
    </row>
    <row r="79" spans="1:11" x14ac:dyDescent="0.25">
      <c r="A79" t="s">
        <v>120</v>
      </c>
      <c r="B79">
        <v>266.61035623864001</v>
      </c>
      <c r="C79" t="s">
        <v>126</v>
      </c>
      <c r="D79">
        <v>260.69078754038401</v>
      </c>
    </row>
    <row r="85" spans="1:11" x14ac:dyDescent="0.25">
      <c r="A85" s="53" t="s">
        <v>141</v>
      </c>
      <c r="B85" s="53"/>
      <c r="C85" s="53"/>
    </row>
    <row r="86" spans="1:11" x14ac:dyDescent="0.25">
      <c r="A86" t="s">
        <v>103</v>
      </c>
    </row>
    <row r="88" spans="1:11" x14ac:dyDescent="0.25">
      <c r="A88" t="s">
        <v>127</v>
      </c>
    </row>
    <row r="89" spans="1:11" x14ac:dyDescent="0.25">
      <c r="A89" t="s">
        <v>103</v>
      </c>
    </row>
    <row r="91" spans="1:11" x14ac:dyDescent="0.25">
      <c r="B91" t="s">
        <v>128</v>
      </c>
      <c r="C91" t="s">
        <v>105</v>
      </c>
      <c r="D91" t="s">
        <v>106</v>
      </c>
      <c r="E91" t="s">
        <v>107</v>
      </c>
    </row>
    <row r="92" spans="1:11" x14ac:dyDescent="0.25">
      <c r="A92" t="s">
        <v>108</v>
      </c>
      <c r="B92" s="14">
        <v>14.594491595193</v>
      </c>
      <c r="C92" s="14">
        <v>5.1173718119106697</v>
      </c>
      <c r="D92" s="14">
        <v>2.85195059722342</v>
      </c>
      <c r="E92" s="14">
        <v>6.4877050066737899E-3</v>
      </c>
    </row>
    <row r="93" spans="1:11" x14ac:dyDescent="0.25">
      <c r="A93" t="s">
        <v>111</v>
      </c>
      <c r="B93" s="14">
        <v>-8.8117872033790096E-2</v>
      </c>
      <c r="C93" s="14">
        <v>3.3405618841864999E-2</v>
      </c>
      <c r="D93" s="14">
        <v>-2.6378158851336102</v>
      </c>
      <c r="E93" s="14">
        <v>1.1346004147135399E-2</v>
      </c>
    </row>
    <row r="94" spans="1:11" x14ac:dyDescent="0.25">
      <c r="A94" t="s">
        <v>110</v>
      </c>
      <c r="B94" s="14">
        <v>-0.327124043070253</v>
      </c>
      <c r="C94" s="14">
        <v>0.19756600202720201</v>
      </c>
      <c r="D94" s="14">
        <v>-1.6557709307961499</v>
      </c>
      <c r="E94" s="14">
        <v>0.10457552713557899</v>
      </c>
    </row>
    <row r="95" spans="1:11" x14ac:dyDescent="0.25">
      <c r="A95" t="s">
        <v>129</v>
      </c>
      <c r="B95" s="14">
        <v>8.6879445144053005E-2</v>
      </c>
      <c r="C95" s="14">
        <v>6.8420970573060805E-2</v>
      </c>
      <c r="D95" s="15">
        <v>1.2697780288176701</v>
      </c>
      <c r="E95" s="15">
        <v>0.210549838202471</v>
      </c>
      <c r="G95" s="52" t="s">
        <v>145</v>
      </c>
      <c r="H95" s="52"/>
      <c r="I95" s="52"/>
      <c r="J95" s="52"/>
      <c r="K95" s="52"/>
    </row>
    <row r="96" spans="1:11" x14ac:dyDescent="0.25">
      <c r="G96" s="52"/>
      <c r="H96" s="52"/>
      <c r="I96" s="52"/>
      <c r="J96" s="52"/>
      <c r="K96" s="52"/>
    </row>
    <row r="97" spans="1:11" x14ac:dyDescent="0.25">
      <c r="A97" t="s">
        <v>116</v>
      </c>
      <c r="B97">
        <v>9.5497999999999994</v>
      </c>
      <c r="C97" t="s">
        <v>121</v>
      </c>
      <c r="D97">
        <v>3.31499160586249</v>
      </c>
      <c r="G97" s="52"/>
      <c r="H97" s="52"/>
      <c r="I97" s="52"/>
      <c r="J97" s="52"/>
      <c r="K97" s="52"/>
    </row>
    <row r="98" spans="1:11" x14ac:dyDescent="0.25">
      <c r="A98" t="s">
        <v>117</v>
      </c>
      <c r="B98">
        <v>424.33099959876898</v>
      </c>
      <c r="C98" t="s">
        <v>122</v>
      </c>
      <c r="D98">
        <v>3.0372005116223901</v>
      </c>
    </row>
    <row r="99" spans="1:11" x14ac:dyDescent="0.25">
      <c r="A99" t="s">
        <v>118</v>
      </c>
      <c r="B99">
        <v>0.21196807102126</v>
      </c>
      <c r="C99" t="s">
        <v>123</v>
      </c>
      <c r="D99">
        <v>0.16057468434873301</v>
      </c>
    </row>
    <row r="100" spans="1:11" x14ac:dyDescent="0.25">
      <c r="A100" t="s">
        <v>142</v>
      </c>
      <c r="B100">
        <v>4.1244230969229498</v>
      </c>
      <c r="C100" t="s">
        <v>124</v>
      </c>
      <c r="D100">
        <v>1.13342374483099E-2</v>
      </c>
    </row>
    <row r="101" spans="1:11" x14ac:dyDescent="0.25">
      <c r="A101" t="s">
        <v>119</v>
      </c>
      <c r="B101">
        <v>-124.40919677720299</v>
      </c>
      <c r="C101" t="s">
        <v>125</v>
      </c>
      <c r="D101">
        <v>256.81839355440701</v>
      </c>
    </row>
    <row r="102" spans="1:11" x14ac:dyDescent="0.25">
      <c r="A102" t="s">
        <v>120</v>
      </c>
      <c r="B102">
        <v>264.466485576119</v>
      </c>
      <c r="C102" t="s">
        <v>126</v>
      </c>
      <c r="D102">
        <v>259.73083061751402</v>
      </c>
    </row>
    <row r="108" spans="1:11" x14ac:dyDescent="0.25">
      <c r="A108" s="53" t="s">
        <v>143</v>
      </c>
      <c r="B108" s="53"/>
      <c r="C108" s="53"/>
    </row>
    <row r="109" spans="1:11" x14ac:dyDescent="0.25">
      <c r="A109" t="s">
        <v>103</v>
      </c>
    </row>
    <row r="111" spans="1:11" x14ac:dyDescent="0.25">
      <c r="A111" t="s">
        <v>127</v>
      </c>
    </row>
    <row r="112" spans="1:11" x14ac:dyDescent="0.25">
      <c r="A112" t="s">
        <v>103</v>
      </c>
    </row>
    <row r="114" spans="1:11" x14ac:dyDescent="0.25">
      <c r="B114" t="s">
        <v>128</v>
      </c>
      <c r="C114" t="s">
        <v>105</v>
      </c>
      <c r="D114" t="s">
        <v>106</v>
      </c>
      <c r="E114" t="s">
        <v>107</v>
      </c>
    </row>
    <row r="115" spans="1:11" x14ac:dyDescent="0.25">
      <c r="A115" t="s">
        <v>108</v>
      </c>
      <c r="B115">
        <v>19.6959379790759</v>
      </c>
      <c r="C115">
        <v>3.1901977600628699</v>
      </c>
      <c r="D115">
        <v>6.1738924858024404</v>
      </c>
      <c r="E115" s="9">
        <v>1.46762354597858E-7</v>
      </c>
    </row>
    <row r="116" spans="1:11" x14ac:dyDescent="0.25">
      <c r="A116" t="s">
        <v>111</v>
      </c>
      <c r="B116">
        <v>-6.9405745297534002E-2</v>
      </c>
      <c r="C116">
        <v>3.0174152947615801E-2</v>
      </c>
      <c r="D116">
        <v>-2.3001721181047499</v>
      </c>
      <c r="E116" s="16">
        <v>2.5924602061414E-2</v>
      </c>
      <c r="G116" s="52" t="s">
        <v>223</v>
      </c>
      <c r="H116" s="52"/>
      <c r="I116" s="52"/>
      <c r="J116" s="52"/>
      <c r="K116" s="52"/>
    </row>
    <row r="117" spans="1:11" x14ac:dyDescent="0.25">
      <c r="A117" t="s">
        <v>110</v>
      </c>
      <c r="B117">
        <v>-0.46148595602185</v>
      </c>
      <c r="C117">
        <v>0.16792291303727</v>
      </c>
      <c r="D117">
        <v>-2.7482012292118001</v>
      </c>
      <c r="E117" s="16">
        <v>8.4730408770016096E-3</v>
      </c>
      <c r="G117" s="52"/>
      <c r="H117" s="52"/>
      <c r="I117" s="52"/>
      <c r="J117" s="52"/>
      <c r="K117" s="52"/>
    </row>
    <row r="118" spans="1:11" x14ac:dyDescent="0.25">
      <c r="G118" s="52"/>
      <c r="H118" s="52"/>
      <c r="I118" s="52"/>
      <c r="J118" s="52"/>
      <c r="K118" s="52"/>
    </row>
    <row r="119" spans="1:11" x14ac:dyDescent="0.25">
      <c r="A119" t="s">
        <v>116</v>
      </c>
      <c r="B119" t="s">
        <v>132</v>
      </c>
      <c r="C119" t="s">
        <v>121</v>
      </c>
      <c r="D119">
        <v>3.31499160586249</v>
      </c>
    </row>
    <row r="120" spans="1:11" x14ac:dyDescent="0.25">
      <c r="A120" t="s">
        <v>117</v>
      </c>
      <c r="B120">
        <v>439.20413545650302</v>
      </c>
      <c r="C120" t="s">
        <v>122</v>
      </c>
      <c r="D120">
        <v>3.0569214643984699</v>
      </c>
    </row>
    <row r="121" spans="1:11" x14ac:dyDescent="0.25">
      <c r="A121" t="s">
        <v>118</v>
      </c>
      <c r="B121">
        <v>0.18434693103616501</v>
      </c>
      <c r="C121" t="s">
        <v>123</v>
      </c>
      <c r="D121">
        <v>0.14963828980366101</v>
      </c>
    </row>
    <row r="122" spans="1:11" x14ac:dyDescent="0.25">
      <c r="A122" t="s">
        <v>144</v>
      </c>
      <c r="B122">
        <v>5.3112690237936802</v>
      </c>
      <c r="C122" t="s">
        <v>124</v>
      </c>
      <c r="D122">
        <v>8.3248928615088699E-3</v>
      </c>
    </row>
    <row r="123" spans="1:11" x14ac:dyDescent="0.25">
      <c r="A123" t="s">
        <v>119</v>
      </c>
      <c r="B123">
        <v>-125.27045917541901</v>
      </c>
      <c r="C123" t="s">
        <v>125</v>
      </c>
      <c r="D123">
        <v>256.54091835083801</v>
      </c>
    </row>
    <row r="124" spans="1:11" x14ac:dyDescent="0.25">
      <c r="A124" t="s">
        <v>120</v>
      </c>
      <c r="B124">
        <v>262.27698736712301</v>
      </c>
      <c r="C124" t="s">
        <v>126</v>
      </c>
      <c r="D124">
        <v>258.72524614816899</v>
      </c>
    </row>
  </sheetData>
  <mergeCells count="13">
    <mergeCell ref="A1:B1"/>
    <mergeCell ref="I7:O9"/>
    <mergeCell ref="G21:K23"/>
    <mergeCell ref="G47:K49"/>
    <mergeCell ref="A39:C39"/>
    <mergeCell ref="A16:C16"/>
    <mergeCell ref="A14:B14"/>
    <mergeCell ref="G116:K118"/>
    <mergeCell ref="A61:C61"/>
    <mergeCell ref="G72:K74"/>
    <mergeCell ref="A85:C85"/>
    <mergeCell ref="A108:C108"/>
    <mergeCell ref="G95:K9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8466A-D8D6-4641-8409-9215BA057E04}">
  <dimension ref="A1:Y66"/>
  <sheetViews>
    <sheetView zoomScaleNormal="100" workbookViewId="0">
      <selection activeCell="H8" sqref="H8"/>
    </sheetView>
  </sheetViews>
  <sheetFormatPr defaultRowHeight="15" x14ac:dyDescent="0.25"/>
  <cols>
    <col min="1" max="1" width="18.140625" customWidth="1"/>
    <col min="5" max="5" width="11" customWidth="1"/>
    <col min="7" max="7" width="11.140625" customWidth="1"/>
    <col min="8" max="8" width="14" customWidth="1"/>
  </cols>
  <sheetData>
    <row r="1" spans="1:12" ht="18.75" x14ac:dyDescent="0.3">
      <c r="A1" s="57" t="s">
        <v>146</v>
      </c>
      <c r="B1" s="57"/>
      <c r="C1" s="57"/>
      <c r="D1" s="57"/>
      <c r="E1" s="57"/>
      <c r="F1" s="57"/>
    </row>
    <row r="4" spans="1:12" ht="27.75" customHeight="1" x14ac:dyDescent="0.25">
      <c r="H4" s="13"/>
    </row>
    <row r="5" spans="1:12" ht="30" x14ac:dyDescent="0.25">
      <c r="B5" s="12" t="s">
        <v>154</v>
      </c>
      <c r="C5" s="12" t="s">
        <v>147</v>
      </c>
      <c r="D5" s="12" t="s">
        <v>148</v>
      </c>
      <c r="E5" s="12" t="s">
        <v>149</v>
      </c>
      <c r="F5" s="12" t="s">
        <v>150</v>
      </c>
      <c r="G5" s="18"/>
      <c r="H5" s="13" t="s">
        <v>160</v>
      </c>
    </row>
    <row r="6" spans="1:12" x14ac:dyDescent="0.25">
      <c r="B6" s="12"/>
      <c r="C6" s="12" t="s">
        <v>151</v>
      </c>
      <c r="D6" s="12" t="s">
        <v>152</v>
      </c>
      <c r="E6" s="12" t="s">
        <v>153</v>
      </c>
      <c r="F6" s="12"/>
      <c r="G6" s="18"/>
    </row>
    <row r="7" spans="1:12" x14ac:dyDescent="0.25">
      <c r="A7" t="s">
        <v>16</v>
      </c>
      <c r="B7" s="12"/>
      <c r="C7" s="12"/>
      <c r="D7" s="12"/>
      <c r="E7" s="12"/>
      <c r="F7" s="12"/>
    </row>
    <row r="8" spans="1:12" x14ac:dyDescent="0.25">
      <c r="A8" t="s">
        <v>30</v>
      </c>
      <c r="B8">
        <v>1</v>
      </c>
      <c r="C8">
        <v>-5.1750860000000003</v>
      </c>
      <c r="D8">
        <v>7.1999999999999995E-2</v>
      </c>
      <c r="E8">
        <v>-0.40076000000000001</v>
      </c>
      <c r="F8">
        <v>-0.5</v>
      </c>
      <c r="H8" s="12" t="str">
        <f>IF(ABS(F8)&gt;2*SQRT((2+1)/(50-2-1)),"tak","nie")</f>
        <v>nie</v>
      </c>
    </row>
    <row r="9" spans="1:12" x14ac:dyDescent="0.25">
      <c r="A9" t="s">
        <v>31</v>
      </c>
      <c r="B9">
        <v>2</v>
      </c>
      <c r="C9">
        <v>2.0362580000000001</v>
      </c>
      <c r="D9">
        <v>3.5999999999999997E-2</v>
      </c>
      <c r="E9">
        <v>7.6869000000000007E-2</v>
      </c>
      <c r="F9">
        <v>0.13100000000000001</v>
      </c>
      <c r="H9" s="12" t="str">
        <f t="shared" ref="H9:H57" si="0">IF(ABS(F9)&gt;2*SQRT((2+1)/(50-2-1)),"tak","nie")</f>
        <v>nie</v>
      </c>
    </row>
    <row r="10" spans="1:12" x14ac:dyDescent="0.25">
      <c r="A10" t="s">
        <v>32</v>
      </c>
      <c r="B10">
        <v>3</v>
      </c>
      <c r="C10">
        <v>-1.023957</v>
      </c>
      <c r="D10">
        <v>4.7E-2</v>
      </c>
      <c r="E10">
        <v>-5.0306999999999998E-2</v>
      </c>
      <c r="F10">
        <v>-7.4999999999999997E-2</v>
      </c>
      <c r="H10" s="12" t="str">
        <f t="shared" si="0"/>
        <v>nie</v>
      </c>
    </row>
    <row r="11" spans="1:12" x14ac:dyDescent="0.25">
      <c r="A11" t="s">
        <v>33</v>
      </c>
      <c r="B11">
        <v>4</v>
      </c>
      <c r="C11">
        <v>-4.410819</v>
      </c>
      <c r="D11">
        <v>6.5000000000000002E-2</v>
      </c>
      <c r="E11">
        <v>-0.30592999999999998</v>
      </c>
      <c r="F11">
        <v>-0.39800000000000002</v>
      </c>
      <c r="H11" s="12" t="str">
        <f t="shared" si="0"/>
        <v>nie</v>
      </c>
    </row>
    <row r="12" spans="1:12" x14ac:dyDescent="0.25">
      <c r="A12" t="s">
        <v>34</v>
      </c>
      <c r="B12">
        <v>5</v>
      </c>
      <c r="C12">
        <v>2.9584290000000002</v>
      </c>
      <c r="D12">
        <v>6.6000000000000003E-2</v>
      </c>
      <c r="E12">
        <v>0.20810000000000001</v>
      </c>
      <c r="F12">
        <v>0.26600000000000001</v>
      </c>
      <c r="H12" s="12" t="str">
        <f t="shared" si="0"/>
        <v>nie</v>
      </c>
    </row>
    <row r="13" spans="1:12" x14ac:dyDescent="0.25">
      <c r="A13" t="s">
        <v>35</v>
      </c>
      <c r="B13">
        <v>6</v>
      </c>
      <c r="C13">
        <v>0.15707299999999999</v>
      </c>
      <c r="D13">
        <v>4.1000000000000002E-2</v>
      </c>
      <c r="E13">
        <v>6.6404999999999997E-3</v>
      </c>
      <c r="F13">
        <v>1.0999999999999999E-2</v>
      </c>
      <c r="H13" s="12" t="str">
        <f t="shared" si="0"/>
        <v>nie</v>
      </c>
      <c r="L13" s="17"/>
    </row>
    <row r="14" spans="1:12" x14ac:dyDescent="0.25">
      <c r="A14" t="s">
        <v>36</v>
      </c>
      <c r="B14">
        <v>7</v>
      </c>
      <c r="C14">
        <v>-1.3875789999999999</v>
      </c>
      <c r="D14">
        <v>3.9E-2</v>
      </c>
      <c r="E14">
        <v>-5.6486000000000001E-2</v>
      </c>
      <c r="F14">
        <v>-9.2999999999999999E-2</v>
      </c>
      <c r="H14" s="12" t="str">
        <f t="shared" si="0"/>
        <v>nie</v>
      </c>
    </row>
    <row r="15" spans="1:12" x14ac:dyDescent="0.25">
      <c r="A15" t="s">
        <v>37</v>
      </c>
      <c r="B15">
        <v>8</v>
      </c>
      <c r="C15">
        <v>-7.9974210000000001</v>
      </c>
      <c r="D15">
        <v>0.03</v>
      </c>
      <c r="E15">
        <v>-0.24504000000000001</v>
      </c>
      <c r="F15">
        <v>-0.499</v>
      </c>
      <c r="H15" s="12" t="str">
        <f t="shared" si="0"/>
        <v>nie</v>
      </c>
    </row>
    <row r="16" spans="1:12" x14ac:dyDescent="0.25">
      <c r="A16" t="s">
        <v>38</v>
      </c>
      <c r="B16">
        <v>9</v>
      </c>
      <c r="C16">
        <v>-1.823698</v>
      </c>
      <c r="D16">
        <v>7.8E-2</v>
      </c>
      <c r="E16">
        <v>-0.15462999999999999</v>
      </c>
      <c r="F16">
        <v>-0.18</v>
      </c>
      <c r="H16" s="12" t="str">
        <f t="shared" si="0"/>
        <v>nie</v>
      </c>
    </row>
    <row r="17" spans="1:21" x14ac:dyDescent="0.25">
      <c r="A17" t="s">
        <v>39</v>
      </c>
      <c r="B17">
        <v>10</v>
      </c>
      <c r="C17">
        <v>2.5586419999999999</v>
      </c>
      <c r="D17">
        <v>3.4000000000000002E-2</v>
      </c>
      <c r="E17">
        <v>9.1413999999999995E-2</v>
      </c>
      <c r="F17">
        <v>0.161</v>
      </c>
      <c r="H17" s="12" t="str">
        <f t="shared" si="0"/>
        <v>nie</v>
      </c>
    </row>
    <row r="18" spans="1:21" x14ac:dyDescent="0.25">
      <c r="A18" t="s">
        <v>40</v>
      </c>
      <c r="B18">
        <v>11</v>
      </c>
      <c r="C18">
        <v>0.77009399999999995</v>
      </c>
      <c r="D18">
        <v>3.7999999999999999E-2</v>
      </c>
      <c r="E18">
        <v>3.0168E-2</v>
      </c>
      <c r="F18">
        <v>0.05</v>
      </c>
      <c r="H18" s="12" t="str">
        <f t="shared" si="0"/>
        <v>nie</v>
      </c>
      <c r="L18" s="17"/>
    </row>
    <row r="19" spans="1:21" x14ac:dyDescent="0.25">
      <c r="A19" t="s">
        <v>41</v>
      </c>
      <c r="B19">
        <v>12</v>
      </c>
      <c r="C19">
        <v>3.1626099999999999</v>
      </c>
      <c r="D19">
        <v>3.3000000000000002E-2</v>
      </c>
      <c r="E19">
        <v>0.10875</v>
      </c>
      <c r="F19">
        <v>0.19500000000000001</v>
      </c>
      <c r="H19" s="12" t="str">
        <f t="shared" si="0"/>
        <v>nie</v>
      </c>
    </row>
    <row r="20" spans="1:21" x14ac:dyDescent="0.25">
      <c r="A20" s="19" t="s">
        <v>42</v>
      </c>
      <c r="B20">
        <v>13</v>
      </c>
      <c r="C20">
        <v>-6.1526909999999999</v>
      </c>
      <c r="D20">
        <v>5.8999999999999997E-2</v>
      </c>
      <c r="E20">
        <v>-0.38471</v>
      </c>
      <c r="F20">
        <v>-0.53800000000000003</v>
      </c>
      <c r="H20" s="12" t="str">
        <f t="shared" si="0"/>
        <v>tak</v>
      </c>
    </row>
    <row r="21" spans="1:21" x14ac:dyDescent="0.25">
      <c r="A21" t="s">
        <v>43</v>
      </c>
      <c r="B21">
        <v>14</v>
      </c>
      <c r="C21">
        <v>1.9735830000000001</v>
      </c>
      <c r="D21">
        <v>2.1999999999999999E-2</v>
      </c>
      <c r="E21">
        <v>4.5171000000000003E-2</v>
      </c>
      <c r="F21">
        <v>9.8000000000000004E-2</v>
      </c>
      <c r="H21" s="12" t="str">
        <f t="shared" si="0"/>
        <v>nie</v>
      </c>
    </row>
    <row r="22" spans="1:21" x14ac:dyDescent="0.25">
      <c r="A22" t="s">
        <v>44</v>
      </c>
      <c r="B22">
        <v>15</v>
      </c>
      <c r="C22">
        <v>-0.24612100000000001</v>
      </c>
      <c r="D22">
        <v>4.5999999999999999E-2</v>
      </c>
      <c r="E22">
        <v>-1.1868E-2</v>
      </c>
      <c r="F22">
        <v>-1.7999999999999999E-2</v>
      </c>
      <c r="H22" s="12" t="str">
        <f t="shared" si="0"/>
        <v>nie</v>
      </c>
      <c r="L22" s="17"/>
    </row>
    <row r="23" spans="1:21" x14ac:dyDescent="0.25">
      <c r="A23" t="s">
        <v>45</v>
      </c>
      <c r="B23">
        <v>16</v>
      </c>
      <c r="C23">
        <v>2.27162</v>
      </c>
      <c r="D23">
        <v>3.2000000000000001E-2</v>
      </c>
      <c r="E23">
        <v>7.5186000000000003E-2</v>
      </c>
      <c r="F23">
        <v>0.13700000000000001</v>
      </c>
      <c r="H23" s="12" t="str">
        <f t="shared" si="0"/>
        <v>nie</v>
      </c>
    </row>
    <row r="24" spans="1:21" x14ac:dyDescent="0.25">
      <c r="A24" t="s">
        <v>46</v>
      </c>
      <c r="B24">
        <v>17</v>
      </c>
      <c r="C24">
        <v>-0.71716599999999997</v>
      </c>
      <c r="D24">
        <v>5.2999999999999999E-2</v>
      </c>
      <c r="E24">
        <v>-4.0306000000000002E-2</v>
      </c>
      <c r="F24">
        <v>-5.7000000000000002E-2</v>
      </c>
      <c r="H24" s="12" t="str">
        <f t="shared" si="0"/>
        <v>nie</v>
      </c>
      <c r="L24" s="17"/>
      <c r="R24" s="58" t="s">
        <v>221</v>
      </c>
      <c r="S24" s="58"/>
      <c r="T24" s="58"/>
      <c r="U24" s="58"/>
    </row>
    <row r="25" spans="1:21" x14ac:dyDescent="0.25">
      <c r="A25" t="s">
        <v>47</v>
      </c>
      <c r="B25">
        <v>18</v>
      </c>
      <c r="C25">
        <v>-4.5865429999999998</v>
      </c>
      <c r="D25">
        <v>7.4999999999999997E-2</v>
      </c>
      <c r="E25">
        <v>-0.37269999999999998</v>
      </c>
      <c r="F25">
        <v>-0.45200000000000001</v>
      </c>
      <c r="H25" s="12" t="str">
        <f t="shared" si="0"/>
        <v>nie</v>
      </c>
      <c r="R25" s="58"/>
      <c r="S25" s="58"/>
      <c r="T25" s="58"/>
      <c r="U25" s="58"/>
    </row>
    <row r="26" spans="1:21" x14ac:dyDescent="0.25">
      <c r="A26" t="s">
        <v>48</v>
      </c>
      <c r="B26">
        <v>19</v>
      </c>
      <c r="C26">
        <v>-1.1749890000000001</v>
      </c>
      <c r="D26" s="20" t="s">
        <v>156</v>
      </c>
      <c r="E26">
        <v>-0.26616000000000001</v>
      </c>
      <c r="F26">
        <v>-0.20100000000000001</v>
      </c>
      <c r="H26" s="12" t="str">
        <f t="shared" si="0"/>
        <v>nie</v>
      </c>
      <c r="R26" s="58"/>
      <c r="S26" s="58"/>
      <c r="T26" s="58"/>
      <c r="U26" s="58"/>
    </row>
    <row r="27" spans="1:21" x14ac:dyDescent="0.25">
      <c r="A27" s="19" t="s">
        <v>49</v>
      </c>
      <c r="B27">
        <v>20</v>
      </c>
      <c r="C27">
        <v>8.6208650000000002</v>
      </c>
      <c r="D27">
        <v>4.2000000000000003E-2</v>
      </c>
      <c r="E27">
        <v>0.37705</v>
      </c>
      <c r="F27">
        <v>0.65700000000000003</v>
      </c>
      <c r="H27" s="12" t="str">
        <f t="shared" si="0"/>
        <v>tak</v>
      </c>
      <c r="R27" s="58"/>
      <c r="S27" s="58"/>
      <c r="T27" s="58"/>
      <c r="U27" s="58"/>
    </row>
    <row r="28" spans="1:21" x14ac:dyDescent="0.25">
      <c r="A28" t="s">
        <v>50</v>
      </c>
      <c r="B28">
        <v>21</v>
      </c>
      <c r="C28">
        <v>-1.152711</v>
      </c>
      <c r="D28">
        <v>6.5000000000000002E-2</v>
      </c>
      <c r="E28">
        <v>-7.9801999999999998E-2</v>
      </c>
      <c r="F28">
        <v>-0.10199999999999999</v>
      </c>
      <c r="H28" s="12" t="str">
        <f t="shared" si="0"/>
        <v>nie</v>
      </c>
      <c r="L28" s="17"/>
      <c r="R28" s="58"/>
      <c r="S28" s="58"/>
      <c r="T28" s="58"/>
      <c r="U28" s="58"/>
    </row>
    <row r="29" spans="1:21" x14ac:dyDescent="0.25">
      <c r="A29" t="s">
        <v>51</v>
      </c>
      <c r="B29">
        <v>22</v>
      </c>
      <c r="C29">
        <v>2.9478780000000002</v>
      </c>
      <c r="D29">
        <v>0.02</v>
      </c>
      <c r="E29">
        <v>6.0506999999999998E-2</v>
      </c>
      <c r="F29">
        <v>0.13900000000000001</v>
      </c>
      <c r="H29" s="12" t="str">
        <f t="shared" si="0"/>
        <v>nie</v>
      </c>
      <c r="R29" s="58"/>
      <c r="S29" s="58"/>
      <c r="T29" s="58"/>
      <c r="U29" s="58"/>
    </row>
    <row r="30" spans="1:21" x14ac:dyDescent="0.25">
      <c r="A30" t="s">
        <v>52</v>
      </c>
      <c r="B30">
        <v>23</v>
      </c>
      <c r="C30">
        <v>3.0808170000000001</v>
      </c>
      <c r="D30">
        <v>4.2000000000000003E-2</v>
      </c>
      <c r="E30">
        <v>0.13583999999999999</v>
      </c>
      <c r="F30">
        <v>0.216</v>
      </c>
      <c r="H30" s="12" t="str">
        <f t="shared" si="0"/>
        <v>nie</v>
      </c>
      <c r="L30" s="17"/>
      <c r="R30" s="58"/>
      <c r="S30" s="58"/>
      <c r="T30" s="58"/>
      <c r="U30" s="58"/>
    </row>
    <row r="31" spans="1:21" x14ac:dyDescent="0.25">
      <c r="A31" s="19" t="s">
        <v>53</v>
      </c>
      <c r="B31">
        <v>24</v>
      </c>
      <c r="C31">
        <v>4.5235519999999996</v>
      </c>
      <c r="D31" s="20" t="s">
        <v>157</v>
      </c>
      <c r="E31">
        <v>0.93669000000000002</v>
      </c>
      <c r="F31">
        <v>0.753</v>
      </c>
      <c r="H31" s="12" t="str">
        <f t="shared" si="0"/>
        <v>tak</v>
      </c>
    </row>
    <row r="32" spans="1:21" x14ac:dyDescent="0.25">
      <c r="A32" t="s">
        <v>54</v>
      </c>
      <c r="B32">
        <v>25</v>
      </c>
      <c r="C32">
        <v>-0.63048800000000005</v>
      </c>
      <c r="D32">
        <v>2.1999999999999999E-2</v>
      </c>
      <c r="E32">
        <v>-1.4120000000000001E-2</v>
      </c>
      <c r="F32">
        <v>-3.1E-2</v>
      </c>
      <c r="H32" s="12" t="str">
        <f t="shared" si="0"/>
        <v>nie</v>
      </c>
      <c r="L32" s="17"/>
    </row>
    <row r="33" spans="1:21" x14ac:dyDescent="0.25">
      <c r="A33" t="s">
        <v>55</v>
      </c>
      <c r="B33">
        <v>26</v>
      </c>
      <c r="C33">
        <v>0.97667400000000004</v>
      </c>
      <c r="D33">
        <v>5.6000000000000001E-2</v>
      </c>
      <c r="E33">
        <v>5.7644000000000001E-2</v>
      </c>
      <c r="F33">
        <v>7.9000000000000001E-2</v>
      </c>
      <c r="H33" s="12" t="str">
        <f t="shared" si="0"/>
        <v>nie</v>
      </c>
      <c r="R33" s="58" t="s">
        <v>222</v>
      </c>
      <c r="S33" s="58"/>
      <c r="T33" s="58"/>
      <c r="U33" s="58"/>
    </row>
    <row r="34" spans="1:21" x14ac:dyDescent="0.25">
      <c r="A34" t="s">
        <v>56</v>
      </c>
      <c r="B34">
        <v>27</v>
      </c>
      <c r="C34">
        <v>-2.8789850000000001</v>
      </c>
      <c r="D34">
        <v>4.2999999999999997E-2</v>
      </c>
      <c r="E34">
        <v>-0.12995000000000001</v>
      </c>
      <c r="F34">
        <v>-0.20399999999999999</v>
      </c>
      <c r="H34" s="12" t="str">
        <f t="shared" si="0"/>
        <v>nie</v>
      </c>
      <c r="R34" s="58"/>
      <c r="S34" s="58"/>
      <c r="T34" s="58"/>
      <c r="U34" s="58"/>
    </row>
    <row r="35" spans="1:21" x14ac:dyDescent="0.25">
      <c r="A35" t="s">
        <v>57</v>
      </c>
      <c r="B35">
        <v>28</v>
      </c>
      <c r="C35">
        <v>0.99831099999999995</v>
      </c>
      <c r="D35">
        <v>8.5000000000000006E-2</v>
      </c>
      <c r="E35">
        <v>9.2382000000000006E-2</v>
      </c>
      <c r="F35">
        <v>0.10299999999999999</v>
      </c>
      <c r="H35" s="12" t="str">
        <f t="shared" si="0"/>
        <v>nie</v>
      </c>
      <c r="R35" s="58"/>
      <c r="S35" s="58"/>
      <c r="T35" s="58"/>
      <c r="U35" s="58"/>
    </row>
    <row r="36" spans="1:21" x14ac:dyDescent="0.25">
      <c r="A36" t="s">
        <v>58</v>
      </c>
      <c r="B36">
        <v>29</v>
      </c>
      <c r="C36">
        <v>-2.3383699999999998</v>
      </c>
      <c r="D36" s="20" t="s">
        <v>158</v>
      </c>
      <c r="E36">
        <v>-0.34244999999999998</v>
      </c>
      <c r="F36">
        <v>-0.312</v>
      </c>
      <c r="H36" s="12" t="str">
        <f t="shared" si="0"/>
        <v>nie</v>
      </c>
      <c r="R36" s="58"/>
      <c r="S36" s="58"/>
      <c r="T36" s="58"/>
      <c r="U36" s="58"/>
    </row>
    <row r="37" spans="1:21" x14ac:dyDescent="0.25">
      <c r="A37" t="s">
        <v>59</v>
      </c>
      <c r="B37">
        <v>30</v>
      </c>
      <c r="C37">
        <v>-1.2514940000000001</v>
      </c>
      <c r="D37">
        <v>7.4999999999999997E-2</v>
      </c>
      <c r="E37">
        <v>-0.10199999999999999</v>
      </c>
      <c r="F37">
        <v>-0.12</v>
      </c>
      <c r="H37" s="12" t="str">
        <f t="shared" si="0"/>
        <v>nie</v>
      </c>
      <c r="R37" s="58"/>
      <c r="S37" s="58"/>
      <c r="T37" s="58"/>
      <c r="U37" s="58"/>
    </row>
    <row r="38" spans="1:21" x14ac:dyDescent="0.25">
      <c r="A38" t="s">
        <v>60</v>
      </c>
      <c r="B38">
        <v>31</v>
      </c>
      <c r="C38">
        <v>1.0393079999999999</v>
      </c>
      <c r="D38">
        <v>0.111</v>
      </c>
      <c r="E38">
        <v>0.13011</v>
      </c>
      <c r="F38">
        <v>0.126</v>
      </c>
      <c r="H38" s="12" t="str">
        <f t="shared" si="0"/>
        <v>nie</v>
      </c>
      <c r="R38" s="58"/>
      <c r="S38" s="58"/>
      <c r="T38" s="58"/>
      <c r="U38" s="58"/>
    </row>
    <row r="39" spans="1:21" x14ac:dyDescent="0.25">
      <c r="A39" t="s">
        <v>61</v>
      </c>
      <c r="B39">
        <v>32</v>
      </c>
      <c r="C39">
        <v>2.6156579999999998</v>
      </c>
      <c r="D39">
        <v>4.5999999999999999E-2</v>
      </c>
      <c r="E39">
        <v>0.12554000000000001</v>
      </c>
      <c r="F39">
        <v>0.191</v>
      </c>
      <c r="H39" s="12" t="str">
        <f t="shared" si="0"/>
        <v>nie</v>
      </c>
      <c r="R39" s="58"/>
      <c r="S39" s="58"/>
      <c r="T39" s="58"/>
      <c r="U39" s="58"/>
    </row>
    <row r="40" spans="1:21" x14ac:dyDescent="0.25">
      <c r="A40" t="s">
        <v>62</v>
      </c>
      <c r="B40">
        <v>33</v>
      </c>
      <c r="C40">
        <v>-2.9842170000000001</v>
      </c>
      <c r="D40">
        <v>0.04</v>
      </c>
      <c r="E40">
        <v>-0.12515999999999999</v>
      </c>
      <c r="F40">
        <v>-0.20399999999999999</v>
      </c>
      <c r="H40" s="12" t="str">
        <f t="shared" si="0"/>
        <v>nie</v>
      </c>
      <c r="L40" s="17"/>
      <c r="R40" s="58"/>
      <c r="S40" s="58"/>
      <c r="T40" s="58"/>
      <c r="U40" s="58"/>
    </row>
    <row r="41" spans="1:21" x14ac:dyDescent="0.25">
      <c r="A41" t="s">
        <v>63</v>
      </c>
      <c r="B41">
        <v>34</v>
      </c>
      <c r="C41">
        <v>1.9257120000000001</v>
      </c>
      <c r="D41">
        <v>3.4000000000000002E-2</v>
      </c>
      <c r="E41">
        <v>6.8279999999999993E-2</v>
      </c>
      <c r="F41">
        <v>0.12</v>
      </c>
      <c r="H41" s="12" t="str">
        <f t="shared" si="0"/>
        <v>nie</v>
      </c>
    </row>
    <row r="42" spans="1:21" x14ac:dyDescent="0.25">
      <c r="A42" t="s">
        <v>64</v>
      </c>
      <c r="B42">
        <v>35</v>
      </c>
      <c r="C42">
        <v>-2.2394080000000001</v>
      </c>
      <c r="D42">
        <v>3.1E-2</v>
      </c>
      <c r="E42">
        <v>-7.0933999999999997E-2</v>
      </c>
      <c r="F42">
        <v>-0.13200000000000001</v>
      </c>
      <c r="H42" s="12" t="str">
        <f t="shared" si="0"/>
        <v>nie</v>
      </c>
      <c r="L42" s="17"/>
    </row>
    <row r="43" spans="1:21" x14ac:dyDescent="0.25">
      <c r="A43" t="s">
        <v>65</v>
      </c>
      <c r="B43">
        <v>36</v>
      </c>
      <c r="C43">
        <v>1.6207050000000001</v>
      </c>
      <c r="D43">
        <v>7.6999999999999999E-2</v>
      </c>
      <c r="E43">
        <v>0.13442000000000001</v>
      </c>
      <c r="F43">
        <v>0.158</v>
      </c>
      <c r="H43" s="12" t="str">
        <f t="shared" si="0"/>
        <v>nie</v>
      </c>
    </row>
    <row r="44" spans="1:21" x14ac:dyDescent="0.25">
      <c r="A44" t="s">
        <v>66</v>
      </c>
      <c r="B44">
        <v>37</v>
      </c>
      <c r="C44">
        <v>-0.20080700000000001</v>
      </c>
      <c r="D44">
        <v>3.2000000000000001E-2</v>
      </c>
      <c r="E44">
        <v>-6.5970000000000004E-3</v>
      </c>
      <c r="F44">
        <v>-1.2E-2</v>
      </c>
      <c r="H44" s="12" t="str">
        <f t="shared" si="0"/>
        <v>nie</v>
      </c>
      <c r="L44" s="17"/>
    </row>
    <row r="45" spans="1:21" x14ac:dyDescent="0.25">
      <c r="A45" t="s">
        <v>67</v>
      </c>
      <c r="B45">
        <v>38</v>
      </c>
      <c r="C45">
        <v>-0.86464700000000005</v>
      </c>
      <c r="D45">
        <v>2.1999999999999999E-2</v>
      </c>
      <c r="E45">
        <v>-1.9338000000000001E-2</v>
      </c>
      <c r="F45">
        <v>-4.2000000000000003E-2</v>
      </c>
      <c r="H45" s="12" t="str">
        <f t="shared" si="0"/>
        <v>nie</v>
      </c>
    </row>
    <row r="46" spans="1:21" x14ac:dyDescent="0.25">
      <c r="A46" t="s">
        <v>68</v>
      </c>
      <c r="B46">
        <v>39</v>
      </c>
      <c r="C46">
        <v>0.189556</v>
      </c>
      <c r="D46">
        <v>6.3E-2</v>
      </c>
      <c r="E46">
        <v>1.2741000000000001E-2</v>
      </c>
      <c r="F46">
        <v>1.6E-2</v>
      </c>
      <c r="H46" s="12" t="str">
        <f t="shared" si="0"/>
        <v>nie</v>
      </c>
    </row>
    <row r="47" spans="1:21" x14ac:dyDescent="0.25">
      <c r="A47" t="s">
        <v>69</v>
      </c>
      <c r="B47">
        <v>40</v>
      </c>
      <c r="C47">
        <v>-0.58552499999999996</v>
      </c>
      <c r="D47">
        <v>3.4000000000000002E-2</v>
      </c>
      <c r="E47">
        <v>-2.0851999999999999E-2</v>
      </c>
      <c r="F47">
        <v>-3.5999999999999997E-2</v>
      </c>
      <c r="H47" s="12" t="str">
        <f t="shared" si="0"/>
        <v>nie</v>
      </c>
    </row>
    <row r="48" spans="1:21" x14ac:dyDescent="0.25">
      <c r="A48" t="s">
        <v>70</v>
      </c>
      <c r="B48">
        <v>41</v>
      </c>
      <c r="C48">
        <v>1.177308</v>
      </c>
      <c r="D48">
        <v>4.2000000000000003E-2</v>
      </c>
      <c r="E48">
        <v>5.1091999999999999E-2</v>
      </c>
      <c r="F48">
        <v>8.1000000000000003E-2</v>
      </c>
      <c r="H48" s="12" t="str">
        <f t="shared" si="0"/>
        <v>nie</v>
      </c>
    </row>
    <row r="49" spans="1:25" x14ac:dyDescent="0.25">
      <c r="A49" t="s">
        <v>71</v>
      </c>
      <c r="B49">
        <v>42</v>
      </c>
      <c r="C49">
        <v>-2.079663</v>
      </c>
      <c r="D49">
        <v>3.4000000000000002E-2</v>
      </c>
      <c r="E49">
        <v>-7.3514999999999997E-2</v>
      </c>
      <c r="F49">
        <v>-0.129</v>
      </c>
      <c r="H49" s="12" t="str">
        <f t="shared" si="0"/>
        <v>nie</v>
      </c>
    </row>
    <row r="50" spans="1:25" x14ac:dyDescent="0.25">
      <c r="A50" t="s">
        <v>72</v>
      </c>
      <c r="B50">
        <v>43</v>
      </c>
      <c r="C50">
        <v>3.374126</v>
      </c>
      <c r="D50">
        <v>6.5000000000000002E-2</v>
      </c>
      <c r="E50">
        <v>0.23648</v>
      </c>
      <c r="F50">
        <v>0.30299999999999999</v>
      </c>
      <c r="H50" s="12" t="str">
        <f t="shared" si="0"/>
        <v>nie</v>
      </c>
    </row>
    <row r="51" spans="1:25" x14ac:dyDescent="0.25">
      <c r="A51" t="s">
        <v>73</v>
      </c>
      <c r="B51">
        <v>44</v>
      </c>
      <c r="C51">
        <v>-0.588306</v>
      </c>
      <c r="D51">
        <v>7.5999999999999998E-2</v>
      </c>
      <c r="E51">
        <v>-4.8127000000000003E-2</v>
      </c>
      <c r="F51">
        <v>-5.7000000000000002E-2</v>
      </c>
      <c r="H51" s="12" t="str">
        <f t="shared" si="0"/>
        <v>nie</v>
      </c>
      <c r="L51" s="17"/>
    </row>
    <row r="52" spans="1:25" x14ac:dyDescent="0.25">
      <c r="A52" s="19" t="s">
        <v>74</v>
      </c>
      <c r="B52">
        <v>45</v>
      </c>
      <c r="C52">
        <v>2.9489830000000001</v>
      </c>
      <c r="D52" s="20" t="s">
        <v>159</v>
      </c>
      <c r="E52">
        <v>0.71962000000000004</v>
      </c>
      <c r="F52">
        <v>0.53200000000000003</v>
      </c>
      <c r="H52" s="12" t="str">
        <f t="shared" si="0"/>
        <v>tak</v>
      </c>
    </row>
    <row r="53" spans="1:25" x14ac:dyDescent="0.25">
      <c r="A53" t="s">
        <v>75</v>
      </c>
      <c r="B53">
        <v>46</v>
      </c>
      <c r="C53">
        <v>-2.9792730000000001</v>
      </c>
      <c r="D53">
        <v>5.0999999999999997E-2</v>
      </c>
      <c r="E53">
        <v>-0.16095999999999999</v>
      </c>
      <c r="F53">
        <v>-0.23300000000000001</v>
      </c>
      <c r="H53" s="12" t="str">
        <f t="shared" si="0"/>
        <v>nie</v>
      </c>
    </row>
    <row r="54" spans="1:25" x14ac:dyDescent="0.25">
      <c r="A54" t="s">
        <v>76</v>
      </c>
      <c r="B54">
        <v>47</v>
      </c>
      <c r="C54">
        <v>4.7328349999999997</v>
      </c>
      <c r="D54">
        <v>4.8000000000000001E-2</v>
      </c>
      <c r="E54">
        <v>0.23929</v>
      </c>
      <c r="F54">
        <v>0.36299999999999999</v>
      </c>
      <c r="H54" s="12" t="str">
        <f t="shared" si="0"/>
        <v>nie</v>
      </c>
    </row>
    <row r="55" spans="1:25" x14ac:dyDescent="0.25">
      <c r="A55" t="s">
        <v>77</v>
      </c>
      <c r="B55">
        <v>48</v>
      </c>
      <c r="C55">
        <v>-1.1134900000000001</v>
      </c>
      <c r="D55">
        <v>0.10299999999999999</v>
      </c>
      <c r="E55">
        <v>-0.12831999999999999</v>
      </c>
      <c r="F55">
        <v>-0.129</v>
      </c>
      <c r="H55" s="12" t="str">
        <f t="shared" si="0"/>
        <v>nie</v>
      </c>
      <c r="L55" s="17"/>
    </row>
    <row r="56" spans="1:25" x14ac:dyDescent="0.25">
      <c r="A56" t="s">
        <v>78</v>
      </c>
      <c r="B56">
        <v>49</v>
      </c>
      <c r="C56">
        <v>-1.216925</v>
      </c>
      <c r="D56">
        <v>5.5E-2</v>
      </c>
      <c r="E56">
        <v>-7.1443000000000006E-2</v>
      </c>
      <c r="F56">
        <v>-9.8000000000000004E-2</v>
      </c>
      <c r="H56" s="12" t="str">
        <f t="shared" si="0"/>
        <v>nie</v>
      </c>
    </row>
    <row r="57" spans="1:25" x14ac:dyDescent="0.25">
      <c r="A57" t="s">
        <v>79</v>
      </c>
      <c r="B57">
        <v>50</v>
      </c>
      <c r="C57">
        <v>1.1397809999999999</v>
      </c>
      <c r="D57">
        <v>3.9E-2</v>
      </c>
      <c r="E57">
        <v>4.5978999999999999E-2</v>
      </c>
      <c r="F57">
        <v>7.5999999999999998E-2</v>
      </c>
      <c r="H57" s="12" t="str">
        <f t="shared" si="0"/>
        <v>nie</v>
      </c>
    </row>
    <row r="59" spans="1:25" x14ac:dyDescent="0.25">
      <c r="B59" t="s">
        <v>161</v>
      </c>
      <c r="H59" s="12">
        <f>(2*(2+1))/50</f>
        <v>0.12</v>
      </c>
    </row>
    <row r="60" spans="1:25" ht="15.75" thickBot="1" x14ac:dyDescent="0.3"/>
    <row r="61" spans="1:25" x14ac:dyDescent="0.25">
      <c r="B61" t="s">
        <v>155</v>
      </c>
      <c r="K61" s="123" t="s">
        <v>332</v>
      </c>
      <c r="L61" s="124"/>
      <c r="M61" s="124"/>
      <c r="N61" s="124"/>
      <c r="O61" s="124"/>
      <c r="P61" s="124"/>
      <c r="Q61" s="124"/>
      <c r="R61" s="124"/>
      <c r="S61" s="124"/>
      <c r="T61" s="124"/>
      <c r="U61" s="124"/>
      <c r="V61" s="124"/>
      <c r="W61" s="124"/>
      <c r="X61" s="124"/>
      <c r="Y61" s="125"/>
    </row>
    <row r="62" spans="1:25" x14ac:dyDescent="0.25">
      <c r="K62" s="126"/>
      <c r="L62" s="127"/>
      <c r="M62" s="127"/>
      <c r="N62" s="127"/>
      <c r="O62" s="127"/>
      <c r="P62" s="127"/>
      <c r="Q62" s="127"/>
      <c r="R62" s="127"/>
      <c r="S62" s="127"/>
      <c r="T62" s="127"/>
      <c r="U62" s="127"/>
      <c r="V62" s="127"/>
      <c r="W62" s="127"/>
      <c r="X62" s="127"/>
      <c r="Y62" s="128"/>
    </row>
    <row r="63" spans="1:25" x14ac:dyDescent="0.25">
      <c r="K63" s="126"/>
      <c r="L63" s="127"/>
      <c r="M63" s="127"/>
      <c r="N63" s="127"/>
      <c r="O63" s="127"/>
      <c r="P63" s="127"/>
      <c r="Q63" s="127"/>
      <c r="R63" s="127"/>
      <c r="S63" s="127"/>
      <c r="T63" s="127"/>
      <c r="U63" s="127"/>
      <c r="V63" s="127"/>
      <c r="W63" s="127"/>
      <c r="X63" s="127"/>
      <c r="Y63" s="128"/>
    </row>
    <row r="64" spans="1:25" x14ac:dyDescent="0.25">
      <c r="K64" s="126"/>
      <c r="L64" s="127"/>
      <c r="M64" s="127"/>
      <c r="N64" s="127"/>
      <c r="O64" s="127"/>
      <c r="P64" s="127"/>
      <c r="Q64" s="127"/>
      <c r="R64" s="127"/>
      <c r="S64" s="127"/>
      <c r="T64" s="127"/>
      <c r="U64" s="127"/>
      <c r="V64" s="127"/>
      <c r="W64" s="127"/>
      <c r="X64" s="127"/>
      <c r="Y64" s="128"/>
    </row>
    <row r="65" spans="11:25" x14ac:dyDescent="0.25">
      <c r="K65" s="126"/>
      <c r="L65" s="127"/>
      <c r="M65" s="127"/>
      <c r="N65" s="127"/>
      <c r="O65" s="127"/>
      <c r="P65" s="127"/>
      <c r="Q65" s="127"/>
      <c r="R65" s="127"/>
      <c r="S65" s="127"/>
      <c r="T65" s="127"/>
      <c r="U65" s="127"/>
      <c r="V65" s="127"/>
      <c r="W65" s="127"/>
      <c r="X65" s="127"/>
      <c r="Y65" s="128"/>
    </row>
    <row r="66" spans="11:25" ht="15.75" thickBot="1" x14ac:dyDescent="0.3">
      <c r="K66" s="129"/>
      <c r="L66" s="130"/>
      <c r="M66" s="130"/>
      <c r="N66" s="130"/>
      <c r="O66" s="130"/>
      <c r="P66" s="130"/>
      <c r="Q66" s="130"/>
      <c r="R66" s="130"/>
      <c r="S66" s="130"/>
      <c r="T66" s="130"/>
      <c r="U66" s="130"/>
      <c r="V66" s="130"/>
      <c r="W66" s="130"/>
      <c r="X66" s="130"/>
      <c r="Y66" s="131"/>
    </row>
  </sheetData>
  <mergeCells count="4">
    <mergeCell ref="A1:F1"/>
    <mergeCell ref="R24:U30"/>
    <mergeCell ref="R33:U40"/>
    <mergeCell ref="K61:Y66"/>
  </mergeCells>
  <conditionalFormatting sqref="H8:H57 H59">
    <cfRule type="cellIs" dxfId="2" priority="1" operator="equal">
      <formula>"tak"</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802D-B1D3-4888-A45A-F4A48999BBFE}">
  <dimension ref="A1:T32"/>
  <sheetViews>
    <sheetView workbookViewId="0">
      <selection activeCell="N13" sqref="N13"/>
    </sheetView>
  </sheetViews>
  <sheetFormatPr defaultRowHeight="15" x14ac:dyDescent="0.25"/>
  <cols>
    <col min="1" max="1" width="22.42578125" customWidth="1"/>
    <col min="12" max="12" width="21.85546875" customWidth="1"/>
    <col min="17" max="17" width="11.85546875" customWidth="1"/>
  </cols>
  <sheetData>
    <row r="1" spans="1:19" ht="18.75" x14ac:dyDescent="0.3">
      <c r="A1" s="57" t="s">
        <v>162</v>
      </c>
      <c r="B1" s="57"/>
      <c r="C1" s="57"/>
    </row>
    <row r="3" spans="1:19" ht="15.75" thickBot="1" x14ac:dyDescent="0.3">
      <c r="B3" t="s">
        <v>164</v>
      </c>
      <c r="Q3" s="4" t="s">
        <v>224</v>
      </c>
    </row>
    <row r="4" spans="1:19" x14ac:dyDescent="0.25">
      <c r="H4" s="4" t="s">
        <v>165</v>
      </c>
      <c r="I4">
        <f>1/(1-B19)</f>
        <v>1.0480986345135499</v>
      </c>
      <c r="J4" s="12" t="s">
        <v>194</v>
      </c>
      <c r="K4" s="60" t="s">
        <v>220</v>
      </c>
      <c r="L4" s="60"/>
      <c r="Q4" s="23"/>
      <c r="R4" s="23" t="s">
        <v>22</v>
      </c>
      <c r="S4" s="23" t="s">
        <v>23</v>
      </c>
    </row>
    <row r="5" spans="1:19" x14ac:dyDescent="0.25">
      <c r="H5" s="4" t="s">
        <v>166</v>
      </c>
      <c r="I5">
        <f>1/(1-M19)</f>
        <v>1.0480986345135497</v>
      </c>
      <c r="J5" s="12" t="s">
        <v>194</v>
      </c>
      <c r="K5" s="60" t="s">
        <v>220</v>
      </c>
      <c r="L5" s="60"/>
      <c r="Q5" t="s">
        <v>22</v>
      </c>
      <c r="R5">
        <v>1</v>
      </c>
    </row>
    <row r="6" spans="1:19" ht="15.75" thickBot="1" x14ac:dyDescent="0.3">
      <c r="Q6" s="22" t="s">
        <v>23</v>
      </c>
      <c r="R6" s="22">
        <v>-0.21422260494751807</v>
      </c>
      <c r="S6" s="22">
        <v>1</v>
      </c>
    </row>
    <row r="7" spans="1:19" ht="15" customHeight="1" x14ac:dyDescent="0.25">
      <c r="A7" s="59" t="s">
        <v>163</v>
      </c>
      <c r="B7" s="59"/>
      <c r="C7" s="59"/>
      <c r="D7" s="59"/>
      <c r="E7" s="59"/>
      <c r="F7" s="59"/>
      <c r="H7" s="58" t="s">
        <v>195</v>
      </c>
      <c r="I7" s="58"/>
      <c r="J7" s="58"/>
      <c r="K7" s="58"/>
      <c r="L7" s="58"/>
      <c r="R7" t="s">
        <v>225</v>
      </c>
    </row>
    <row r="8" spans="1:19" ht="15" customHeight="1" x14ac:dyDescent="0.25">
      <c r="A8" s="59"/>
      <c r="B8" s="59"/>
      <c r="C8" s="59"/>
      <c r="D8" s="59"/>
      <c r="E8" s="59"/>
      <c r="F8" s="59"/>
      <c r="H8" s="58"/>
      <c r="I8" s="58"/>
      <c r="J8" s="58"/>
      <c r="K8" s="58"/>
      <c r="L8" s="58"/>
    </row>
    <row r="9" spans="1:19" ht="15" customHeight="1" x14ac:dyDescent="0.25">
      <c r="A9" s="59"/>
      <c r="B9" s="59"/>
      <c r="C9" s="59"/>
      <c r="D9" s="59"/>
      <c r="E9" s="59"/>
      <c r="F9" s="59"/>
      <c r="H9" s="58"/>
      <c r="I9" s="58"/>
      <c r="J9" s="58"/>
      <c r="K9" s="58"/>
      <c r="L9" s="58"/>
    </row>
    <row r="10" spans="1:19" x14ac:dyDescent="0.25">
      <c r="H10" s="58"/>
      <c r="I10" s="58"/>
      <c r="J10" s="58"/>
      <c r="K10" s="58"/>
      <c r="L10" s="58"/>
    </row>
    <row r="13" spans="1:19" ht="15.75" x14ac:dyDescent="0.25">
      <c r="A13" s="21" t="s">
        <v>193</v>
      </c>
      <c r="B13" s="4"/>
      <c r="I13" s="21"/>
      <c r="J13" s="4"/>
      <c r="L13" s="21" t="s">
        <v>192</v>
      </c>
      <c r="M13" s="4"/>
    </row>
    <row r="15" spans="1:19" x14ac:dyDescent="0.25">
      <c r="A15" t="s">
        <v>167</v>
      </c>
      <c r="L15" t="s">
        <v>167</v>
      </c>
    </row>
    <row r="16" spans="1:19" ht="15.75" thickBot="1" x14ac:dyDescent="0.3"/>
    <row r="17" spans="1:20" x14ac:dyDescent="0.25">
      <c r="A17" s="24" t="s">
        <v>168</v>
      </c>
      <c r="B17" s="24"/>
      <c r="L17" s="24" t="s">
        <v>168</v>
      </c>
      <c r="M17" s="24"/>
    </row>
    <row r="18" spans="1:20" x14ac:dyDescent="0.25">
      <c r="A18" t="s">
        <v>169</v>
      </c>
      <c r="B18">
        <v>0.21422260494751844</v>
      </c>
      <c r="L18" t="s">
        <v>169</v>
      </c>
      <c r="M18">
        <v>0.21422260494751766</v>
      </c>
    </row>
    <row r="19" spans="1:20" x14ac:dyDescent="0.25">
      <c r="A19" t="s">
        <v>170</v>
      </c>
      <c r="B19" s="25">
        <v>4.5891324470500552E-2</v>
      </c>
      <c r="L19" t="s">
        <v>170</v>
      </c>
      <c r="M19" s="25">
        <v>4.5891324470500212E-2</v>
      </c>
    </row>
    <row r="20" spans="1:20" x14ac:dyDescent="0.25">
      <c r="A20" t="s">
        <v>171</v>
      </c>
      <c r="B20">
        <v>2.6014060396969314E-2</v>
      </c>
      <c r="L20" t="s">
        <v>171</v>
      </c>
      <c r="M20">
        <v>2.6014060396968963E-2</v>
      </c>
    </row>
    <row r="21" spans="1:20" x14ac:dyDescent="0.25">
      <c r="A21" t="s">
        <v>172</v>
      </c>
      <c r="B21">
        <v>14.62273384629883</v>
      </c>
      <c r="L21" t="s">
        <v>172</v>
      </c>
      <c r="M21">
        <v>2.6275664208646194</v>
      </c>
    </row>
    <row r="22" spans="1:20" ht="15.75" thickBot="1" x14ac:dyDescent="0.3">
      <c r="A22" s="22" t="s">
        <v>173</v>
      </c>
      <c r="B22" s="22">
        <v>50</v>
      </c>
      <c r="L22" s="22" t="s">
        <v>173</v>
      </c>
      <c r="M22" s="22">
        <v>50</v>
      </c>
    </row>
    <row r="24" spans="1:20" ht="15.75" thickBot="1" x14ac:dyDescent="0.3">
      <c r="A24" t="s">
        <v>174</v>
      </c>
      <c r="L24" t="s">
        <v>174</v>
      </c>
    </row>
    <row r="25" spans="1:20" x14ac:dyDescent="0.25">
      <c r="A25" s="23"/>
      <c r="B25" s="23" t="s">
        <v>179</v>
      </c>
      <c r="C25" s="23" t="s">
        <v>180</v>
      </c>
      <c r="D25" s="23" t="s">
        <v>181</v>
      </c>
      <c r="E25" s="23" t="s">
        <v>182</v>
      </c>
      <c r="F25" s="23" t="s">
        <v>183</v>
      </c>
      <c r="L25" s="23"/>
      <c r="M25" s="23" t="s">
        <v>179</v>
      </c>
      <c r="N25" s="23" t="s">
        <v>180</v>
      </c>
      <c r="O25" s="23" t="s">
        <v>181</v>
      </c>
      <c r="P25" s="23" t="s">
        <v>182</v>
      </c>
      <c r="Q25" s="23" t="s">
        <v>183</v>
      </c>
    </row>
    <row r="26" spans="1:20" x14ac:dyDescent="0.25">
      <c r="A26" t="s">
        <v>175</v>
      </c>
      <c r="B26">
        <v>1</v>
      </c>
      <c r="C26">
        <v>493.66363329471642</v>
      </c>
      <c r="D26">
        <v>493.66363329471642</v>
      </c>
      <c r="E26">
        <v>2.3087344566503947</v>
      </c>
      <c r="F26">
        <v>0.1352088467379583</v>
      </c>
      <c r="L26" t="s">
        <v>175</v>
      </c>
      <c r="M26">
        <v>1</v>
      </c>
      <c r="N26">
        <v>15.939745789345238</v>
      </c>
      <c r="O26">
        <v>15.939745789345238</v>
      </c>
      <c r="P26">
        <v>2.3087344566503769</v>
      </c>
      <c r="Q26">
        <v>0.13520884673795966</v>
      </c>
    </row>
    <row r="27" spans="1:20" x14ac:dyDescent="0.25">
      <c r="A27" t="s">
        <v>176</v>
      </c>
      <c r="B27">
        <v>48</v>
      </c>
      <c r="C27">
        <v>10263.568566705282</v>
      </c>
      <c r="D27">
        <v>213.82434513969338</v>
      </c>
      <c r="L27" t="s">
        <v>176</v>
      </c>
      <c r="M27">
        <v>48</v>
      </c>
      <c r="N27">
        <v>331.39705421065474</v>
      </c>
      <c r="O27">
        <v>6.9041052960553069</v>
      </c>
    </row>
    <row r="28" spans="1:20" ht="15.75" thickBot="1" x14ac:dyDescent="0.3">
      <c r="A28" s="22" t="s">
        <v>177</v>
      </c>
      <c r="B28" s="22">
        <v>49</v>
      </c>
      <c r="C28" s="22">
        <v>10757.232199999999</v>
      </c>
      <c r="D28" s="22"/>
      <c r="E28" s="22"/>
      <c r="F28" s="22"/>
      <c r="L28" s="22" t="s">
        <v>177</v>
      </c>
      <c r="M28" s="22">
        <v>49</v>
      </c>
      <c r="N28" s="22">
        <v>347.33679999999998</v>
      </c>
      <c r="O28" s="22"/>
      <c r="P28" s="22"/>
      <c r="Q28" s="22"/>
    </row>
    <row r="29" spans="1:20" ht="15.75" thickBot="1" x14ac:dyDescent="0.3"/>
    <row r="30" spans="1:20" x14ac:dyDescent="0.25">
      <c r="A30" s="23"/>
      <c r="B30" s="23" t="s">
        <v>184</v>
      </c>
      <c r="C30" s="23" t="s">
        <v>172</v>
      </c>
      <c r="D30" s="23" t="s">
        <v>185</v>
      </c>
      <c r="E30" s="23" t="s">
        <v>186</v>
      </c>
      <c r="F30" s="23" t="s">
        <v>187</v>
      </c>
      <c r="G30" s="23" t="s">
        <v>188</v>
      </c>
      <c r="H30" s="23" t="s">
        <v>189</v>
      </c>
      <c r="I30" s="23" t="s">
        <v>190</v>
      </c>
      <c r="L30" s="23"/>
      <c r="M30" s="23" t="s">
        <v>184</v>
      </c>
      <c r="N30" s="23" t="s">
        <v>172</v>
      </c>
      <c r="O30" s="23" t="s">
        <v>185</v>
      </c>
      <c r="P30" s="23" t="s">
        <v>186</v>
      </c>
      <c r="Q30" s="23" t="s">
        <v>187</v>
      </c>
      <c r="R30" s="23" t="s">
        <v>188</v>
      </c>
      <c r="S30" s="23" t="s">
        <v>189</v>
      </c>
      <c r="T30" s="23" t="s">
        <v>190</v>
      </c>
    </row>
    <row r="31" spans="1:20" x14ac:dyDescent="0.25">
      <c r="A31" t="s">
        <v>178</v>
      </c>
      <c r="B31">
        <v>85.657609904853146</v>
      </c>
      <c r="C31">
        <v>8.9452010420024042</v>
      </c>
      <c r="D31">
        <v>9.5758171898703903</v>
      </c>
      <c r="E31">
        <v>1.0265728880627562E-12</v>
      </c>
      <c r="F31">
        <v>67.672077775866626</v>
      </c>
      <c r="G31">
        <v>103.64314203383967</v>
      </c>
      <c r="H31">
        <v>67.672077775866626</v>
      </c>
      <c r="I31">
        <v>103.64314203383967</v>
      </c>
      <c r="L31" t="s">
        <v>178</v>
      </c>
      <c r="M31">
        <v>13.880257587077089</v>
      </c>
      <c r="N31">
        <v>1.8722872553500349</v>
      </c>
      <c r="O31">
        <v>7.4135299203765053</v>
      </c>
      <c r="P31">
        <v>1.7130777802944472E-9</v>
      </c>
      <c r="Q31">
        <v>10.115771755213434</v>
      </c>
      <c r="R31">
        <v>17.644743418940745</v>
      </c>
      <c r="S31">
        <v>10.115771755213434</v>
      </c>
      <c r="T31">
        <v>17.644743418940745</v>
      </c>
    </row>
    <row r="32" spans="1:20" ht="15.75" thickBot="1" x14ac:dyDescent="0.3">
      <c r="A32" s="22" t="s">
        <v>191</v>
      </c>
      <c r="B32" s="22">
        <v>-1.1921754331818561</v>
      </c>
      <c r="C32" s="22">
        <v>0.78460880203529204</v>
      </c>
      <c r="D32" s="22">
        <v>-1.5194520251230008</v>
      </c>
      <c r="E32" s="22">
        <v>0.13520884673795877</v>
      </c>
      <c r="F32" s="22">
        <v>-2.769737161691924</v>
      </c>
      <c r="G32" s="22">
        <v>0.38538629532821189</v>
      </c>
      <c r="H32" s="22">
        <v>-2.769737161691924</v>
      </c>
      <c r="I32" s="22">
        <v>0.38538629532821189</v>
      </c>
      <c r="L32" s="22" t="s">
        <v>191</v>
      </c>
      <c r="M32" s="22">
        <v>-3.8493767941534224E-2</v>
      </c>
      <c r="N32" s="22">
        <v>2.5333980477875336E-2</v>
      </c>
      <c r="O32" s="22">
        <v>-1.5194520251229999</v>
      </c>
      <c r="P32" s="22">
        <v>0.13520884673795927</v>
      </c>
      <c r="Q32" s="22">
        <v>-8.9431149639324109E-2</v>
      </c>
      <c r="R32" s="22">
        <v>1.2443613756255661E-2</v>
      </c>
      <c r="S32" s="22">
        <v>-8.9431149639324109E-2</v>
      </c>
      <c r="T32" s="22">
        <v>1.2443613756255661E-2</v>
      </c>
    </row>
  </sheetData>
  <mergeCells count="5">
    <mergeCell ref="A1:C1"/>
    <mergeCell ref="A7:F9"/>
    <mergeCell ref="K5:L5"/>
    <mergeCell ref="K4:L4"/>
    <mergeCell ref="H7:L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B220-C8BC-42E9-B7C8-B4F982285F4C}">
  <dimension ref="A1:X27"/>
  <sheetViews>
    <sheetView workbookViewId="0">
      <selection activeCell="O12" sqref="O12"/>
    </sheetView>
  </sheetViews>
  <sheetFormatPr defaultRowHeight="15" x14ac:dyDescent="0.25"/>
  <cols>
    <col min="1" max="1" width="25.85546875" customWidth="1"/>
  </cols>
  <sheetData>
    <row r="1" spans="1:24" ht="18.75" x14ac:dyDescent="0.3">
      <c r="A1" s="57" t="s">
        <v>197</v>
      </c>
      <c r="B1" s="57"/>
      <c r="C1" s="57"/>
      <c r="D1" s="57"/>
      <c r="E1" s="57"/>
      <c r="F1" s="57"/>
      <c r="G1" s="57"/>
      <c r="H1" s="57"/>
    </row>
    <row r="4" spans="1:24" x14ac:dyDescent="0.25">
      <c r="A4" t="s">
        <v>167</v>
      </c>
    </row>
    <row r="5" spans="1:24" ht="15.75" thickBot="1" x14ac:dyDescent="0.3"/>
    <row r="6" spans="1:24" ht="15.75" x14ac:dyDescent="0.25">
      <c r="A6" s="24" t="s">
        <v>168</v>
      </c>
      <c r="B6" s="24"/>
      <c r="F6" s="61" t="s">
        <v>198</v>
      </c>
      <c r="G6" s="61"/>
      <c r="H6" s="61"/>
      <c r="L6" t="s">
        <v>199</v>
      </c>
    </row>
    <row r="7" spans="1:24" x14ac:dyDescent="0.25">
      <c r="A7" t="s">
        <v>169</v>
      </c>
      <c r="B7">
        <v>0.42948021570339606</v>
      </c>
    </row>
    <row r="8" spans="1:24" x14ac:dyDescent="0.25">
      <c r="A8" t="s">
        <v>170</v>
      </c>
      <c r="B8" s="25">
        <v>0.18445325568063561</v>
      </c>
      <c r="L8" t="s">
        <v>200</v>
      </c>
      <c r="N8" t="s">
        <v>201</v>
      </c>
    </row>
    <row r="9" spans="1:24" x14ac:dyDescent="0.25">
      <c r="A9" t="s">
        <v>171</v>
      </c>
      <c r="B9">
        <v>0.14974913890108818</v>
      </c>
      <c r="L9" t="s">
        <v>202</v>
      </c>
      <c r="N9" t="s">
        <v>203</v>
      </c>
    </row>
    <row r="10" spans="1:24" x14ac:dyDescent="0.25">
      <c r="A10" t="s">
        <v>172</v>
      </c>
      <c r="B10">
        <v>3.0573510608986854</v>
      </c>
    </row>
    <row r="11" spans="1:24" ht="15.75" thickBot="1" x14ac:dyDescent="0.3">
      <c r="A11" s="22" t="s">
        <v>173</v>
      </c>
      <c r="B11" s="22">
        <v>50</v>
      </c>
      <c r="L11" t="s">
        <v>204</v>
      </c>
      <c r="M11">
        <f>TINV(0.05,50-2-1)</f>
        <v>2.0117405137297668</v>
      </c>
    </row>
    <row r="13" spans="1:24" ht="15.75" thickBot="1" x14ac:dyDescent="0.3">
      <c r="A13" t="s">
        <v>174</v>
      </c>
      <c r="L13" t="s">
        <v>205</v>
      </c>
      <c r="M13" t="s">
        <v>206</v>
      </c>
      <c r="S13" s="58" t="s">
        <v>219</v>
      </c>
      <c r="T13" s="58"/>
      <c r="U13" s="58"/>
      <c r="V13" s="58"/>
      <c r="W13" s="58"/>
      <c r="X13" s="58"/>
    </row>
    <row r="14" spans="1:24" x14ac:dyDescent="0.25">
      <c r="A14" s="23"/>
      <c r="B14" s="23" t="s">
        <v>179</v>
      </c>
      <c r="C14" s="23" t="s">
        <v>180</v>
      </c>
      <c r="D14" s="23" t="s">
        <v>181</v>
      </c>
      <c r="E14" s="23" t="s">
        <v>182</v>
      </c>
      <c r="F14" s="23" t="s">
        <v>183</v>
      </c>
      <c r="M14" t="s">
        <v>207</v>
      </c>
      <c r="O14" t="s">
        <v>211</v>
      </c>
      <c r="P14">
        <f>D20</f>
        <v>6.1744657616232397</v>
      </c>
      <c r="Q14" s="12" t="s">
        <v>217</v>
      </c>
      <c r="R14" t="s">
        <v>204</v>
      </c>
      <c r="S14" s="58"/>
      <c r="T14" s="58"/>
      <c r="U14" s="58"/>
      <c r="V14" s="58"/>
      <c r="W14" s="58"/>
      <c r="X14" s="58"/>
    </row>
    <row r="15" spans="1:24" x14ac:dyDescent="0.25">
      <c r="A15" t="s">
        <v>175</v>
      </c>
      <c r="B15">
        <v>2</v>
      </c>
      <c r="C15">
        <v>99.36328561990041</v>
      </c>
      <c r="D15">
        <v>49.681642809950205</v>
      </c>
      <c r="E15">
        <v>5.3150252130704443</v>
      </c>
      <c r="F15">
        <v>8.2994281818851573E-3</v>
      </c>
      <c r="S15" s="58"/>
      <c r="T15" s="58"/>
      <c r="U15" s="58"/>
      <c r="V15" s="58"/>
      <c r="W15" s="58"/>
      <c r="X15" s="58"/>
    </row>
    <row r="16" spans="1:24" x14ac:dyDescent="0.25">
      <c r="A16" t="s">
        <v>176</v>
      </c>
      <c r="B16">
        <v>47</v>
      </c>
      <c r="C16">
        <v>439.32758895018088</v>
      </c>
      <c r="D16">
        <v>9.3473955095783161</v>
      </c>
    </row>
    <row r="17" spans="1:24" ht="15.75" thickBot="1" x14ac:dyDescent="0.3">
      <c r="A17" s="22" t="s">
        <v>177</v>
      </c>
      <c r="B17" s="22">
        <v>49</v>
      </c>
      <c r="C17" s="22">
        <v>538.69087457008129</v>
      </c>
      <c r="D17" s="22"/>
      <c r="E17" s="22"/>
      <c r="F17" s="22"/>
      <c r="Q17" s="12"/>
    </row>
    <row r="18" spans="1:24" ht="15.75" thickBot="1" x14ac:dyDescent="0.3">
      <c r="L18" t="s">
        <v>208</v>
      </c>
      <c r="M18" t="s">
        <v>209</v>
      </c>
      <c r="S18" s="62" t="s">
        <v>233</v>
      </c>
      <c r="T18" s="62"/>
      <c r="U18" s="62"/>
      <c r="V18" s="62"/>
      <c r="W18" s="62"/>
      <c r="X18" s="62"/>
    </row>
    <row r="19" spans="1:24" x14ac:dyDescent="0.25">
      <c r="A19" s="23"/>
      <c r="B19" s="23" t="s">
        <v>184</v>
      </c>
      <c r="C19" s="23" t="s">
        <v>172</v>
      </c>
      <c r="D19" s="23" t="s">
        <v>185</v>
      </c>
      <c r="E19" s="23" t="s">
        <v>186</v>
      </c>
      <c r="F19" s="23" t="s">
        <v>187</v>
      </c>
      <c r="G19" s="23" t="s">
        <v>188</v>
      </c>
      <c r="H19" s="23" t="s">
        <v>189</v>
      </c>
      <c r="I19" s="23" t="s">
        <v>190</v>
      </c>
      <c r="M19" t="s">
        <v>210</v>
      </c>
      <c r="O19" t="s">
        <v>212</v>
      </c>
      <c r="P19">
        <f>-D21</f>
        <v>2.3007338528016272</v>
      </c>
      <c r="Q19" s="12" t="s">
        <v>217</v>
      </c>
      <c r="R19" t="s">
        <v>204</v>
      </c>
      <c r="S19" s="62"/>
      <c r="T19" s="62"/>
      <c r="U19" s="62"/>
      <c r="V19" s="62"/>
      <c r="W19" s="62"/>
      <c r="X19" s="62"/>
    </row>
    <row r="20" spans="1:24" x14ac:dyDescent="0.25">
      <c r="A20" t="s">
        <v>178</v>
      </c>
      <c r="B20">
        <v>19.700535016701323</v>
      </c>
      <c r="C20">
        <v>3.1906460862003616</v>
      </c>
      <c r="D20" s="32">
        <v>6.1744657616232397</v>
      </c>
      <c r="E20">
        <v>1.464689114661959E-7</v>
      </c>
      <c r="F20">
        <v>13.281783020118738</v>
      </c>
      <c r="G20">
        <v>26.119287013283909</v>
      </c>
      <c r="H20" s="31">
        <v>13.281783020118738</v>
      </c>
      <c r="I20" s="31">
        <v>26.119287013283909</v>
      </c>
      <c r="Q20" s="12"/>
      <c r="S20" s="62"/>
      <c r="T20" s="62"/>
      <c r="U20" s="62"/>
      <c r="V20" s="62"/>
      <c r="W20" s="62"/>
      <c r="X20" s="62"/>
    </row>
    <row r="21" spans="1:24" x14ac:dyDescent="0.25">
      <c r="A21" t="s">
        <v>98</v>
      </c>
      <c r="B21">
        <v>-6.9432451303937742E-2</v>
      </c>
      <c r="C21">
        <v>3.017839339365096E-2</v>
      </c>
      <c r="D21" s="32">
        <v>-2.3007338528016272</v>
      </c>
      <c r="E21">
        <v>2.5890163323353126E-2</v>
      </c>
      <c r="F21">
        <v>-0.13014354793322014</v>
      </c>
      <c r="G21">
        <v>-8.72135467465536E-3</v>
      </c>
      <c r="H21" s="31">
        <v>-0.13014354793322014</v>
      </c>
      <c r="I21" s="31">
        <v>-8.72135467465536E-3</v>
      </c>
    </row>
    <row r="22" spans="1:24" ht="15.75" thickBot="1" x14ac:dyDescent="0.3">
      <c r="A22" s="22" t="s">
        <v>99</v>
      </c>
      <c r="B22" s="22">
        <v>-0.46174603101729861</v>
      </c>
      <c r="C22" s="22">
        <v>0.16794651164671648</v>
      </c>
      <c r="D22" s="33">
        <v>-2.7493636306576197</v>
      </c>
      <c r="E22" s="22">
        <v>8.4472686584509665E-3</v>
      </c>
      <c r="F22" s="22">
        <v>-0.79961083263658628</v>
      </c>
      <c r="G22" s="22">
        <v>-0.12388122939801094</v>
      </c>
      <c r="H22" s="34">
        <v>-0.79961083263658628</v>
      </c>
      <c r="I22" s="34">
        <v>-0.12388122939801094</v>
      </c>
    </row>
    <row r="23" spans="1:24" x14ac:dyDescent="0.25">
      <c r="L23" t="s">
        <v>216</v>
      </c>
      <c r="M23" t="s">
        <v>214</v>
      </c>
      <c r="S23" s="62" t="s">
        <v>232</v>
      </c>
      <c r="T23" s="62"/>
      <c r="U23" s="62"/>
      <c r="V23" s="62"/>
      <c r="W23" s="62"/>
      <c r="X23" s="62"/>
    </row>
    <row r="24" spans="1:24" x14ac:dyDescent="0.25">
      <c r="G24" s="58" t="s">
        <v>218</v>
      </c>
      <c r="H24" s="58"/>
      <c r="I24" s="58"/>
      <c r="J24" s="58"/>
      <c r="M24" t="s">
        <v>213</v>
      </c>
      <c r="O24" t="s">
        <v>215</v>
      </c>
      <c r="P24">
        <f>-D22</f>
        <v>2.7493636306576197</v>
      </c>
      <c r="Q24" s="12" t="s">
        <v>217</v>
      </c>
      <c r="R24" t="s">
        <v>204</v>
      </c>
      <c r="S24" s="62"/>
      <c r="T24" s="62"/>
      <c r="U24" s="62"/>
      <c r="V24" s="62"/>
      <c r="W24" s="62"/>
      <c r="X24" s="62"/>
    </row>
    <row r="25" spans="1:24" x14ac:dyDescent="0.25">
      <c r="G25" s="58"/>
      <c r="H25" s="58"/>
      <c r="I25" s="58"/>
      <c r="J25" s="58"/>
      <c r="S25" s="62"/>
      <c r="T25" s="62"/>
      <c r="U25" s="62"/>
      <c r="V25" s="62"/>
      <c r="W25" s="62"/>
      <c r="X25" s="62"/>
    </row>
    <row r="26" spans="1:24" x14ac:dyDescent="0.25">
      <c r="G26" s="58"/>
      <c r="H26" s="58"/>
      <c r="I26" s="58"/>
      <c r="J26" s="58"/>
    </row>
    <row r="27" spans="1:24" x14ac:dyDescent="0.25">
      <c r="G27" s="58"/>
      <c r="H27" s="58"/>
      <c r="I27" s="58"/>
      <c r="J27" s="58"/>
    </row>
  </sheetData>
  <mergeCells count="6">
    <mergeCell ref="F6:H6"/>
    <mergeCell ref="A1:H1"/>
    <mergeCell ref="G24:J27"/>
    <mergeCell ref="S18:X20"/>
    <mergeCell ref="S13:X15"/>
    <mergeCell ref="S23:X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4654D-101C-4EF6-A214-ACC4EF3823CF}">
  <dimension ref="A1:X89"/>
  <sheetViews>
    <sheetView zoomScale="115" zoomScaleNormal="115" workbookViewId="0">
      <selection activeCell="K64" sqref="K64:S73"/>
    </sheetView>
  </sheetViews>
  <sheetFormatPr defaultRowHeight="15" x14ac:dyDescent="0.25"/>
  <cols>
    <col min="1" max="1" width="25.28515625" customWidth="1"/>
    <col min="16" max="16" width="22.7109375" customWidth="1"/>
  </cols>
  <sheetData>
    <row r="1" spans="1:24" ht="18.75" x14ac:dyDescent="0.3">
      <c r="A1" s="57" t="s">
        <v>196</v>
      </c>
      <c r="B1" s="57"/>
      <c r="C1" s="57"/>
      <c r="D1" s="57"/>
      <c r="E1" s="57"/>
      <c r="F1" s="57"/>
    </row>
    <row r="4" spans="1:24" x14ac:dyDescent="0.25">
      <c r="A4" t="s">
        <v>167</v>
      </c>
    </row>
    <row r="5" spans="1:24" ht="15.75" thickBot="1" x14ac:dyDescent="0.3">
      <c r="S5" s="58" t="s">
        <v>230</v>
      </c>
      <c r="T5" s="58"/>
      <c r="U5" s="58"/>
      <c r="V5" s="58"/>
      <c r="W5" s="58"/>
      <c r="X5" s="58"/>
    </row>
    <row r="6" spans="1:24" ht="15.75" x14ac:dyDescent="0.25">
      <c r="A6" s="24" t="s">
        <v>168</v>
      </c>
      <c r="B6" s="24"/>
      <c r="G6" s="61" t="s">
        <v>198</v>
      </c>
      <c r="H6" s="61"/>
      <c r="I6" s="61"/>
      <c r="S6" s="58"/>
      <c r="T6" s="58"/>
      <c r="U6" s="58"/>
      <c r="V6" s="58"/>
      <c r="W6" s="58"/>
      <c r="X6" s="58"/>
    </row>
    <row r="7" spans="1:24" ht="15.75" x14ac:dyDescent="0.25">
      <c r="A7" t="s">
        <v>169</v>
      </c>
      <c r="B7">
        <v>0.42948021570339601</v>
      </c>
      <c r="M7" s="73" t="s">
        <v>226</v>
      </c>
      <c r="N7" s="73"/>
      <c r="O7" s="73"/>
      <c r="P7" s="73"/>
      <c r="Q7" s="4">
        <f>B7</f>
        <v>0.42948021570339601</v>
      </c>
      <c r="S7" s="58"/>
      <c r="T7" s="58"/>
      <c r="U7" s="58"/>
      <c r="V7" s="58"/>
      <c r="W7" s="58"/>
      <c r="X7" s="58"/>
    </row>
    <row r="8" spans="1:24" x14ac:dyDescent="0.25">
      <c r="A8" t="s">
        <v>170</v>
      </c>
      <c r="B8">
        <v>0.18445325568063561</v>
      </c>
      <c r="S8" s="58"/>
      <c r="T8" s="58"/>
      <c r="U8" s="58"/>
      <c r="V8" s="58"/>
      <c r="W8" s="58"/>
      <c r="X8" s="58"/>
    </row>
    <row r="9" spans="1:24" x14ac:dyDescent="0.25">
      <c r="A9" t="s">
        <v>171</v>
      </c>
      <c r="B9">
        <v>0.14974913890108818</v>
      </c>
    </row>
    <row r="10" spans="1:24" x14ac:dyDescent="0.25">
      <c r="A10" t="s">
        <v>172</v>
      </c>
      <c r="B10">
        <v>3.0573510608986854</v>
      </c>
      <c r="S10" s="62" t="s">
        <v>247</v>
      </c>
      <c r="T10" s="62"/>
      <c r="U10" s="62"/>
      <c r="V10" s="62"/>
      <c r="W10" s="62"/>
      <c r="X10" s="62"/>
    </row>
    <row r="11" spans="1:24" ht="16.5" thickBot="1" x14ac:dyDescent="0.3">
      <c r="A11" s="22" t="s">
        <v>173</v>
      </c>
      <c r="B11" s="22">
        <v>50</v>
      </c>
      <c r="M11" s="73" t="s">
        <v>227</v>
      </c>
      <c r="N11" s="73"/>
      <c r="O11" s="73"/>
      <c r="P11" s="73"/>
      <c r="Q11" s="4">
        <f>B8</f>
        <v>0.18445325568063561</v>
      </c>
      <c r="S11" s="62"/>
      <c r="T11" s="62"/>
      <c r="U11" s="62"/>
      <c r="V11" s="62"/>
      <c r="W11" s="62"/>
      <c r="X11" s="62"/>
    </row>
    <row r="12" spans="1:24" x14ac:dyDescent="0.25">
      <c r="S12" s="62"/>
      <c r="T12" s="62"/>
      <c r="U12" s="62"/>
      <c r="V12" s="62"/>
      <c r="W12" s="62"/>
      <c r="X12" s="62"/>
    </row>
    <row r="13" spans="1:24" ht="15.75" thickBot="1" x14ac:dyDescent="0.3">
      <c r="A13" t="s">
        <v>174</v>
      </c>
      <c r="S13" s="62"/>
      <c r="T13" s="62"/>
      <c r="U13" s="62"/>
      <c r="V13" s="62"/>
      <c r="W13" s="62"/>
      <c r="X13" s="62"/>
    </row>
    <row r="14" spans="1:24" x14ac:dyDescent="0.25">
      <c r="A14" s="23"/>
      <c r="B14" s="23" t="s">
        <v>179</v>
      </c>
      <c r="C14" s="23" t="s">
        <v>180</v>
      </c>
      <c r="D14" s="23" t="s">
        <v>181</v>
      </c>
      <c r="E14" s="23" t="s">
        <v>182</v>
      </c>
      <c r="F14" s="23" t="s">
        <v>183</v>
      </c>
      <c r="S14" s="62"/>
      <c r="T14" s="62"/>
      <c r="U14" s="62"/>
      <c r="V14" s="62"/>
      <c r="W14" s="62"/>
      <c r="X14" s="62"/>
    </row>
    <row r="15" spans="1:24" x14ac:dyDescent="0.25">
      <c r="A15" t="s">
        <v>175</v>
      </c>
      <c r="B15">
        <v>2</v>
      </c>
      <c r="C15">
        <v>99.36328561990041</v>
      </c>
      <c r="D15">
        <v>49.681642809950205</v>
      </c>
      <c r="E15">
        <v>5.3150252130704443</v>
      </c>
      <c r="F15">
        <v>8.2994281818851573E-3</v>
      </c>
    </row>
    <row r="16" spans="1:24" x14ac:dyDescent="0.25">
      <c r="A16" t="s">
        <v>176</v>
      </c>
      <c r="B16">
        <v>47</v>
      </c>
      <c r="C16">
        <v>439.32758895018088</v>
      </c>
      <c r="D16">
        <v>9.3473955095783161</v>
      </c>
      <c r="S16" s="63" t="s">
        <v>234</v>
      </c>
      <c r="T16" s="64"/>
      <c r="U16" s="64"/>
      <c r="V16" s="64"/>
      <c r="W16" s="64"/>
      <c r="X16" s="65"/>
    </row>
    <row r="17" spans="1:24" ht="16.5" thickBot="1" x14ac:dyDescent="0.3">
      <c r="A17" s="22" t="s">
        <v>177</v>
      </c>
      <c r="B17" s="22">
        <v>49</v>
      </c>
      <c r="C17" s="22">
        <v>538.69087457008129</v>
      </c>
      <c r="D17" s="22"/>
      <c r="E17" s="22"/>
      <c r="F17" s="22"/>
      <c r="M17" s="73" t="s">
        <v>105</v>
      </c>
      <c r="N17" s="73"/>
      <c r="O17" s="73"/>
      <c r="P17" s="73"/>
      <c r="Q17" s="4">
        <f>B10</f>
        <v>3.0573510608986854</v>
      </c>
      <c r="S17" s="66"/>
      <c r="T17" s="67"/>
      <c r="U17" s="67"/>
      <c r="V17" s="67"/>
      <c r="W17" s="67"/>
      <c r="X17" s="68"/>
    </row>
    <row r="18" spans="1:24" ht="15.75" thickBot="1" x14ac:dyDescent="0.3">
      <c r="S18" s="66"/>
      <c r="T18" s="67"/>
      <c r="U18" s="67"/>
      <c r="V18" s="67"/>
      <c r="W18" s="67"/>
      <c r="X18" s="68"/>
    </row>
    <row r="19" spans="1:24" x14ac:dyDescent="0.25">
      <c r="A19" s="23"/>
      <c r="B19" s="23" t="s">
        <v>184</v>
      </c>
      <c r="C19" s="23" t="s">
        <v>172</v>
      </c>
      <c r="D19" s="23" t="s">
        <v>185</v>
      </c>
      <c r="E19" s="23" t="s">
        <v>186</v>
      </c>
      <c r="F19" s="23" t="s">
        <v>187</v>
      </c>
      <c r="G19" s="23" t="s">
        <v>188</v>
      </c>
      <c r="H19" s="23" t="s">
        <v>189</v>
      </c>
      <c r="I19" s="23" t="s">
        <v>190</v>
      </c>
      <c r="S19" s="66"/>
      <c r="T19" s="67"/>
      <c r="U19" s="67"/>
      <c r="V19" s="67"/>
      <c r="W19" s="67"/>
      <c r="X19" s="68"/>
    </row>
    <row r="20" spans="1:24" x14ac:dyDescent="0.25">
      <c r="A20" t="s">
        <v>178</v>
      </c>
      <c r="B20">
        <v>19.700535016701323</v>
      </c>
      <c r="C20">
        <v>3.1906460862003616</v>
      </c>
      <c r="D20">
        <v>6.1744657616232397</v>
      </c>
      <c r="E20">
        <v>1.464689114661959E-7</v>
      </c>
      <c r="F20">
        <v>13.281783020118738</v>
      </c>
      <c r="G20">
        <v>26.119287013283909</v>
      </c>
      <c r="H20" s="31">
        <v>13.281783020118738</v>
      </c>
      <c r="I20" s="31">
        <v>26.119287013283909</v>
      </c>
      <c r="S20" s="69"/>
      <c r="T20" s="70"/>
      <c r="U20" s="70"/>
      <c r="V20" s="70"/>
      <c r="W20" s="70"/>
      <c r="X20" s="71"/>
    </row>
    <row r="21" spans="1:24" x14ac:dyDescent="0.25">
      <c r="A21" t="s">
        <v>98</v>
      </c>
      <c r="B21">
        <v>-6.9432451303937742E-2</v>
      </c>
      <c r="C21">
        <v>3.017839339365096E-2</v>
      </c>
      <c r="D21">
        <v>-2.3007338528016272</v>
      </c>
      <c r="E21">
        <v>2.5890163323353126E-2</v>
      </c>
      <c r="F21">
        <v>-0.13014354793322014</v>
      </c>
      <c r="G21">
        <v>-8.72135467465536E-3</v>
      </c>
      <c r="H21" s="31">
        <v>-0.13014354793322014</v>
      </c>
      <c r="I21" s="31">
        <v>-8.72135467465536E-3</v>
      </c>
    </row>
    <row r="22" spans="1:24" ht="15.75" thickBot="1" x14ac:dyDescent="0.3">
      <c r="A22" s="22" t="s">
        <v>99</v>
      </c>
      <c r="B22" s="22">
        <v>-0.46174603101729861</v>
      </c>
      <c r="C22" s="22">
        <v>0.16794651164671648</v>
      </c>
      <c r="D22" s="22">
        <v>-2.7493636306576197</v>
      </c>
      <c r="E22" s="22">
        <v>8.4472686584509665E-3</v>
      </c>
      <c r="F22" s="22">
        <v>-0.79961083263658628</v>
      </c>
      <c r="G22" s="22">
        <v>-0.12388122939801094</v>
      </c>
      <c r="H22" s="34">
        <v>-0.79961083263658628</v>
      </c>
      <c r="I22" s="34">
        <v>-0.12388122939801094</v>
      </c>
      <c r="S22" s="58" t="s">
        <v>248</v>
      </c>
      <c r="T22" s="58"/>
      <c r="U22" s="58"/>
      <c r="V22" s="58"/>
      <c r="W22" s="58"/>
      <c r="X22" s="58"/>
    </row>
    <row r="23" spans="1:24" ht="15.75" x14ac:dyDescent="0.25">
      <c r="M23" s="73" t="s">
        <v>228</v>
      </c>
      <c r="N23" s="73"/>
      <c r="O23" s="73"/>
      <c r="P23" s="73"/>
      <c r="Q23" s="4">
        <f>B10/AVERAGE(Dane!B2:B51)</f>
        <v>0.32015562413223425</v>
      </c>
      <c r="S23" s="58"/>
      <c r="T23" s="58"/>
      <c r="U23" s="58"/>
      <c r="V23" s="58"/>
      <c r="W23" s="58"/>
      <c r="X23" s="58"/>
    </row>
    <row r="24" spans="1:24" x14ac:dyDescent="0.25">
      <c r="S24" s="58"/>
      <c r="T24" s="58"/>
      <c r="U24" s="58"/>
      <c r="V24" s="58"/>
      <c r="W24" s="58"/>
      <c r="X24" s="58"/>
    </row>
    <row r="25" spans="1:24" ht="15" customHeight="1" x14ac:dyDescent="0.25">
      <c r="E25" s="58" t="s">
        <v>229</v>
      </c>
      <c r="F25" s="58"/>
      <c r="G25" s="58"/>
      <c r="H25" s="58"/>
      <c r="I25" s="58"/>
      <c r="J25" s="58"/>
      <c r="K25" s="58"/>
      <c r="S25" s="58"/>
      <c r="T25" s="58"/>
      <c r="U25" s="58"/>
      <c r="V25" s="58"/>
      <c r="W25" s="58"/>
      <c r="X25" s="58"/>
    </row>
    <row r="26" spans="1:24" x14ac:dyDescent="0.25">
      <c r="E26" s="58"/>
      <c r="F26" s="58"/>
      <c r="G26" s="58"/>
      <c r="H26" s="58"/>
      <c r="I26" s="58"/>
      <c r="J26" s="58"/>
      <c r="K26" s="58"/>
      <c r="S26" s="58"/>
      <c r="T26" s="58"/>
      <c r="U26" s="58"/>
      <c r="V26" s="58"/>
      <c r="W26" s="58"/>
      <c r="X26" s="58"/>
    </row>
    <row r="27" spans="1:24" x14ac:dyDescent="0.25">
      <c r="E27" s="58"/>
      <c r="F27" s="58"/>
      <c r="G27" s="58"/>
      <c r="H27" s="58"/>
      <c r="I27" s="58"/>
      <c r="J27" s="58"/>
      <c r="K27" s="58"/>
    </row>
    <row r="28" spans="1:24" x14ac:dyDescent="0.25">
      <c r="E28" s="58"/>
      <c r="F28" s="58"/>
      <c r="G28" s="58"/>
      <c r="H28" s="58"/>
      <c r="I28" s="58"/>
      <c r="J28" s="58"/>
      <c r="K28" s="58"/>
    </row>
    <row r="29" spans="1:24" x14ac:dyDescent="0.25">
      <c r="E29" s="58"/>
      <c r="F29" s="58"/>
      <c r="G29" s="58"/>
      <c r="H29" s="58"/>
      <c r="I29" s="58"/>
      <c r="J29" s="58"/>
      <c r="K29" s="58"/>
    </row>
    <row r="30" spans="1:24" x14ac:dyDescent="0.25">
      <c r="E30" s="58"/>
      <c r="F30" s="58"/>
      <c r="G30" s="58"/>
      <c r="H30" s="58"/>
      <c r="I30" s="58"/>
      <c r="J30" s="58"/>
      <c r="K30" s="58"/>
    </row>
    <row r="31" spans="1:24" x14ac:dyDescent="0.25">
      <c r="E31" s="3"/>
      <c r="F31" s="3"/>
      <c r="G31" s="3"/>
      <c r="H31" s="3"/>
      <c r="I31" s="3"/>
      <c r="J31" s="3"/>
      <c r="K31" s="3"/>
    </row>
    <row r="34" spans="1:22" x14ac:dyDescent="0.25">
      <c r="F34" s="105" t="s">
        <v>322</v>
      </c>
    </row>
    <row r="35" spans="1:22" ht="15" customHeight="1" x14ac:dyDescent="0.25">
      <c r="A35" s="35" t="s">
        <v>238</v>
      </c>
      <c r="F35" s="103" t="s">
        <v>321</v>
      </c>
    </row>
    <row r="36" spans="1:22" x14ac:dyDescent="0.25">
      <c r="D36" s="102"/>
      <c r="E36" s="102"/>
      <c r="F36" s="102"/>
      <c r="G36" s="102"/>
    </row>
    <row r="37" spans="1:22" x14ac:dyDescent="0.25">
      <c r="D37" s="102"/>
      <c r="E37" s="102"/>
      <c r="F37" s="102"/>
      <c r="G37" s="102"/>
    </row>
    <row r="38" spans="1:22" x14ac:dyDescent="0.25">
      <c r="D38" s="102"/>
      <c r="E38" s="102"/>
      <c r="F38" s="102"/>
      <c r="G38" s="102"/>
      <c r="P38" t="s">
        <v>243</v>
      </c>
    </row>
    <row r="39" spans="1:22" x14ac:dyDescent="0.25">
      <c r="B39" t="s">
        <v>16</v>
      </c>
      <c r="C39" s="104" t="s">
        <v>96</v>
      </c>
      <c r="D39" s="31" t="s">
        <v>98</v>
      </c>
      <c r="E39" s="31" t="s">
        <v>99</v>
      </c>
      <c r="F39" s="31" t="s">
        <v>240</v>
      </c>
      <c r="G39" s="31" t="s">
        <v>241</v>
      </c>
      <c r="H39" t="s">
        <v>239</v>
      </c>
      <c r="K39" t="s">
        <v>167</v>
      </c>
      <c r="P39" t="s">
        <v>320</v>
      </c>
    </row>
    <row r="40" spans="1:22" ht="15.75" thickBot="1" x14ac:dyDescent="0.3">
      <c r="B40" t="s">
        <v>30</v>
      </c>
      <c r="C40">
        <v>3.6363636363636362</v>
      </c>
      <c r="D40">
        <v>57.699999999999996</v>
      </c>
      <c r="E40">
        <v>14.899999999999999</v>
      </c>
      <c r="F40">
        <f>H40^2</f>
        <v>77.691297710929163</v>
      </c>
      <c r="G40">
        <f>H40^3</f>
        <v>684.79181940470937</v>
      </c>
      <c r="H40">
        <f>$B$20 +$B$21*D40 +$B$22*E40</f>
        <v>8.8142667143063669</v>
      </c>
    </row>
    <row r="41" spans="1:22" x14ac:dyDescent="0.25">
      <c r="B41" t="s">
        <v>31</v>
      </c>
      <c r="C41">
        <v>11.092866265280058</v>
      </c>
      <c r="D41">
        <v>64.900000000000006</v>
      </c>
      <c r="E41">
        <v>13.3</v>
      </c>
      <c r="F41">
        <f t="shared" ref="F41:F89" si="0">H41^2</f>
        <v>81.959465435089484</v>
      </c>
      <c r="G41">
        <f t="shared" ref="G41:G89" si="1">H41^3</f>
        <v>741.99106522960176</v>
      </c>
      <c r="H41">
        <f t="shared" ref="H41:H89" si="2">$B$20 +$B$21*D41 +$B$22*E41</f>
        <v>9.0531467145456936</v>
      </c>
      <c r="K41" s="24" t="s">
        <v>168</v>
      </c>
      <c r="L41" s="24"/>
      <c r="P41" t="s">
        <v>242</v>
      </c>
      <c r="Q41">
        <f>((L43-B8)/2)/((1-L43)/(50-2-2))</f>
        <v>0.14243681771322741</v>
      </c>
    </row>
    <row r="42" spans="1:22" x14ac:dyDescent="0.25">
      <c r="B42" t="s">
        <v>32</v>
      </c>
      <c r="C42">
        <v>7.4899481338654468</v>
      </c>
      <c r="D42">
        <v>89.3</v>
      </c>
      <c r="E42">
        <v>10.8</v>
      </c>
      <c r="F42">
        <f t="shared" si="0"/>
        <v>72.477298153711502</v>
      </c>
      <c r="G42">
        <f t="shared" si="1"/>
        <v>617.02532958011147</v>
      </c>
      <c r="H42">
        <f t="shared" si="2"/>
        <v>8.5133599802728597</v>
      </c>
      <c r="K42" t="s">
        <v>169</v>
      </c>
      <c r="L42">
        <v>0.43528470440331229</v>
      </c>
      <c r="S42" s="4" t="s">
        <v>246</v>
      </c>
    </row>
    <row r="43" spans="1:22" x14ac:dyDescent="0.25">
      <c r="B43" t="s">
        <v>33</v>
      </c>
      <c r="C43">
        <v>4.8816582545205076</v>
      </c>
      <c r="D43">
        <v>55.500000000000007</v>
      </c>
      <c r="E43">
        <v>14.2</v>
      </c>
      <c r="F43">
        <f t="shared" si="0"/>
        <v>86.308565368480984</v>
      </c>
      <c r="G43">
        <f t="shared" si="1"/>
        <v>801.82731471465377</v>
      </c>
      <c r="H43">
        <f t="shared" si="2"/>
        <v>9.2902403288871369</v>
      </c>
      <c r="K43" t="s">
        <v>170</v>
      </c>
      <c r="L43">
        <v>0.18947277388747896</v>
      </c>
      <c r="O43" t="s">
        <v>244</v>
      </c>
      <c r="P43" t="s">
        <v>254</v>
      </c>
      <c r="Q43">
        <f>FINV(0.05,2,46)</f>
        <v>3.1995817058519904</v>
      </c>
    </row>
    <row r="44" spans="1:22" x14ac:dyDescent="0.25">
      <c r="B44" t="s">
        <v>34</v>
      </c>
      <c r="C44">
        <v>11.044038411651137</v>
      </c>
      <c r="D44">
        <v>94.199999999999989</v>
      </c>
      <c r="E44">
        <v>11</v>
      </c>
      <c r="F44">
        <f t="shared" si="0"/>
        <v>65.299195511798615</v>
      </c>
      <c r="G44">
        <f t="shared" si="1"/>
        <v>527.66920120137979</v>
      </c>
      <c r="H44">
        <f t="shared" si="2"/>
        <v>8.0807917626801036</v>
      </c>
      <c r="K44" t="s">
        <v>171</v>
      </c>
      <c r="L44">
        <v>0.11742590934414375</v>
      </c>
      <c r="S44" s="63" t="s">
        <v>245</v>
      </c>
      <c r="T44" s="64"/>
      <c r="U44" s="64"/>
      <c r="V44" s="65"/>
    </row>
    <row r="45" spans="1:22" x14ac:dyDescent="0.25">
      <c r="B45" t="s">
        <v>35</v>
      </c>
      <c r="C45">
        <v>9.5032103249237956</v>
      </c>
      <c r="D45">
        <v>86</v>
      </c>
      <c r="E45">
        <v>9.5</v>
      </c>
      <c r="F45">
        <f t="shared" si="0"/>
        <v>87.287106677453195</v>
      </c>
      <c r="G45">
        <f t="shared" si="1"/>
        <v>815.50221905580952</v>
      </c>
      <c r="H45">
        <f t="shared" si="2"/>
        <v>9.3427569098983412</v>
      </c>
      <c r="K45" t="s">
        <v>172</v>
      </c>
      <c r="L45">
        <v>3.1149232924295833</v>
      </c>
      <c r="S45" s="66"/>
      <c r="T45" s="67"/>
      <c r="U45" s="67"/>
      <c r="V45" s="68"/>
    </row>
    <row r="46" spans="1:22" ht="15.75" thickBot="1" x14ac:dyDescent="0.3">
      <c r="B46" t="s">
        <v>36</v>
      </c>
      <c r="C46">
        <v>7.1490833621584233</v>
      </c>
      <c r="D46">
        <v>86.3</v>
      </c>
      <c r="E46">
        <v>11.200000000000001</v>
      </c>
      <c r="F46">
        <f t="shared" si="0"/>
        <v>72.879667632120771</v>
      </c>
      <c r="G46">
        <f t="shared" si="1"/>
        <v>622.17072880823071</v>
      </c>
      <c r="H46">
        <f t="shared" si="2"/>
        <v>8.5369589217777531</v>
      </c>
      <c r="K46" s="22" t="s">
        <v>173</v>
      </c>
      <c r="L46" s="22">
        <v>50</v>
      </c>
      <c r="S46" s="66"/>
      <c r="T46" s="67"/>
      <c r="U46" s="67"/>
      <c r="V46" s="68"/>
    </row>
    <row r="47" spans="1:22" x14ac:dyDescent="0.25">
      <c r="B47" t="s">
        <v>37</v>
      </c>
      <c r="C47">
        <v>1.117065438901049</v>
      </c>
      <c r="D47">
        <v>82.6</v>
      </c>
      <c r="E47">
        <v>10.5</v>
      </c>
      <c r="F47">
        <f t="shared" si="0"/>
        <v>83.121169850170944</v>
      </c>
      <c r="G47">
        <f t="shared" si="1"/>
        <v>757.82245606971151</v>
      </c>
      <c r="H47">
        <f t="shared" si="2"/>
        <v>9.1170812133144317</v>
      </c>
      <c r="S47" s="66"/>
      <c r="T47" s="67"/>
      <c r="U47" s="67"/>
      <c r="V47" s="68"/>
    </row>
    <row r="48" spans="1:22" ht="15.75" thickBot="1" x14ac:dyDescent="0.3">
      <c r="B48" t="s">
        <v>38</v>
      </c>
      <c r="C48">
        <v>5.4300922336685424</v>
      </c>
      <c r="D48">
        <v>91.5</v>
      </c>
      <c r="E48">
        <v>13.200000000000001</v>
      </c>
      <c r="F48">
        <f t="shared" si="0"/>
        <v>52.597568485229118</v>
      </c>
      <c r="G48">
        <f t="shared" si="1"/>
        <v>381.45955838007052</v>
      </c>
      <c r="H48">
        <f t="shared" si="2"/>
        <v>7.252418112962677</v>
      </c>
      <c r="K48" t="s">
        <v>174</v>
      </c>
      <c r="S48" s="69"/>
      <c r="T48" s="70"/>
      <c r="U48" s="70"/>
      <c r="V48" s="71"/>
    </row>
    <row r="49" spans="2:19" x14ac:dyDescent="0.25">
      <c r="B49" t="s">
        <v>39</v>
      </c>
      <c r="C49">
        <v>11.018079811162616</v>
      </c>
      <c r="D49">
        <v>74.099999999999994</v>
      </c>
      <c r="E49">
        <v>13.200000000000001</v>
      </c>
      <c r="F49">
        <f t="shared" si="0"/>
        <v>71.580783889412757</v>
      </c>
      <c r="G49">
        <f t="shared" si="1"/>
        <v>605.61228329521271</v>
      </c>
      <c r="H49">
        <f t="shared" si="2"/>
        <v>8.4605427656511942</v>
      </c>
      <c r="K49" s="23"/>
      <c r="L49" s="23" t="s">
        <v>179</v>
      </c>
      <c r="M49" s="23" t="s">
        <v>180</v>
      </c>
      <c r="N49" s="23" t="s">
        <v>181</v>
      </c>
      <c r="O49" s="23" t="s">
        <v>182</v>
      </c>
      <c r="P49" s="23" t="s">
        <v>183</v>
      </c>
    </row>
    <row r="50" spans="2:19" x14ac:dyDescent="0.25">
      <c r="B50" t="s">
        <v>40</v>
      </c>
      <c r="C50">
        <v>9.4565984474241365</v>
      </c>
      <c r="D50">
        <v>86.1</v>
      </c>
      <c r="E50">
        <v>10.9</v>
      </c>
      <c r="F50">
        <f t="shared" si="0"/>
        <v>75.505137464835741</v>
      </c>
      <c r="G50">
        <f t="shared" si="1"/>
        <v>656.09201754027106</v>
      </c>
      <c r="H50">
        <f t="shared" si="2"/>
        <v>8.6893692213437301</v>
      </c>
      <c r="K50" t="s">
        <v>175</v>
      </c>
      <c r="L50">
        <v>4</v>
      </c>
      <c r="M50">
        <v>102.06725427266531</v>
      </c>
      <c r="N50">
        <v>25.516813568166327</v>
      </c>
      <c r="O50">
        <v>2.6298545410468726</v>
      </c>
      <c r="P50">
        <v>4.6613947325357771E-2</v>
      </c>
    </row>
    <row r="51" spans="2:19" x14ac:dyDescent="0.25">
      <c r="B51" t="s">
        <v>41</v>
      </c>
      <c r="C51">
        <v>13.814922225151596</v>
      </c>
      <c r="D51">
        <v>69.199999999999989</v>
      </c>
      <c r="E51">
        <v>9.1999999999999993</v>
      </c>
      <c r="F51">
        <f t="shared" si="0"/>
        <v>113.37449277459814</v>
      </c>
      <c r="G51">
        <f t="shared" si="1"/>
        <v>1207.1827907311172</v>
      </c>
      <c r="H51">
        <f t="shared" si="2"/>
        <v>10.647745901109687</v>
      </c>
      <c r="K51" t="s">
        <v>176</v>
      </c>
      <c r="L51">
        <v>45</v>
      </c>
      <c r="M51">
        <v>436.62362029741598</v>
      </c>
      <c r="N51">
        <v>9.7027471177203548</v>
      </c>
    </row>
    <row r="52" spans="2:19" ht="15.75" thickBot="1" x14ac:dyDescent="0.3">
      <c r="B52" t="s">
        <v>42</v>
      </c>
      <c r="C52">
        <v>3.8214462197331578</v>
      </c>
      <c r="D52">
        <v>86.9</v>
      </c>
      <c r="E52">
        <v>8</v>
      </c>
      <c r="F52">
        <f t="shared" si="0"/>
        <v>99.458470133326841</v>
      </c>
      <c r="G52">
        <f t="shared" si="1"/>
        <v>991.88805899286467</v>
      </c>
      <c r="H52">
        <f t="shared" si="2"/>
        <v>9.9728867502507441</v>
      </c>
      <c r="K52" s="22" t="s">
        <v>177</v>
      </c>
      <c r="L52" s="22">
        <v>49</v>
      </c>
      <c r="M52" s="22">
        <v>538.69087457008129</v>
      </c>
      <c r="N52" s="22"/>
      <c r="O52" s="22"/>
      <c r="P52" s="22"/>
    </row>
    <row r="53" spans="2:19" ht="15.75" thickBot="1" x14ac:dyDescent="0.3">
      <c r="B53" t="s">
        <v>43</v>
      </c>
      <c r="C53">
        <v>11.188995335306215</v>
      </c>
      <c r="D53">
        <v>71.2</v>
      </c>
      <c r="E53">
        <v>12</v>
      </c>
      <c r="F53">
        <f t="shared" si="0"/>
        <v>84.934510602057188</v>
      </c>
      <c r="G53">
        <f t="shared" si="1"/>
        <v>782.75577971569885</v>
      </c>
      <c r="H53">
        <f t="shared" si="2"/>
        <v>9.2159921116533727</v>
      </c>
    </row>
    <row r="54" spans="2:19" x14ac:dyDescent="0.25">
      <c r="B54" t="s">
        <v>44</v>
      </c>
      <c r="C54">
        <v>10.906933298868536</v>
      </c>
      <c r="D54">
        <v>63.2</v>
      </c>
      <c r="E54">
        <v>9</v>
      </c>
      <c r="F54">
        <f t="shared" si="0"/>
        <v>124.47172763117651</v>
      </c>
      <c r="G54">
        <f t="shared" si="1"/>
        <v>1388.6924559352249</v>
      </c>
      <c r="H54">
        <f t="shared" si="2"/>
        <v>11.156689815136769</v>
      </c>
      <c r="K54" s="23"/>
      <c r="L54" s="23" t="s">
        <v>184</v>
      </c>
      <c r="M54" s="23" t="s">
        <v>172</v>
      </c>
      <c r="N54" s="23" t="s">
        <v>185</v>
      </c>
      <c r="O54" s="23" t="s">
        <v>186</v>
      </c>
      <c r="P54" s="23" t="s">
        <v>187</v>
      </c>
      <c r="Q54" s="23" t="s">
        <v>188</v>
      </c>
      <c r="R54" s="23" t="s">
        <v>189</v>
      </c>
      <c r="S54" s="23" t="s">
        <v>190</v>
      </c>
    </row>
    <row r="55" spans="2:19" x14ac:dyDescent="0.25">
      <c r="B55" t="s">
        <v>45</v>
      </c>
      <c r="C55">
        <v>12.746011176804082</v>
      </c>
      <c r="D55">
        <v>72.3</v>
      </c>
      <c r="E55">
        <v>9.1</v>
      </c>
      <c r="F55">
        <f t="shared" si="0"/>
        <v>109.80273255499698</v>
      </c>
      <c r="G55">
        <f t="shared" si="1"/>
        <v>1150.5876871567157</v>
      </c>
      <c r="H55">
        <f t="shared" si="2"/>
        <v>10.478679905169209</v>
      </c>
      <c r="K55" t="s">
        <v>178</v>
      </c>
      <c r="L55">
        <v>-194.56359678827147</v>
      </c>
      <c r="M55">
        <v>447.05679311762322</v>
      </c>
      <c r="N55">
        <v>-0.43521002204541082</v>
      </c>
      <c r="O55">
        <v>0.66549028169439794</v>
      </c>
      <c r="P55">
        <v>-1094.9821988286794</v>
      </c>
      <c r="Q55">
        <v>705.85500525213661</v>
      </c>
      <c r="R55">
        <v>-1094.9821988286794</v>
      </c>
      <c r="S55">
        <v>705.85500525213661</v>
      </c>
    </row>
    <row r="56" spans="2:19" x14ac:dyDescent="0.25">
      <c r="B56" t="s">
        <v>46</v>
      </c>
      <c r="C56">
        <v>8.4918715665581015</v>
      </c>
      <c r="D56">
        <v>58.699999999999996</v>
      </c>
      <c r="E56">
        <v>13.900000000000002</v>
      </c>
      <c r="F56">
        <f t="shared" si="0"/>
        <v>84.761120710232348</v>
      </c>
      <c r="G56">
        <f t="shared" si="1"/>
        <v>780.36006362985245</v>
      </c>
      <c r="H56">
        <f t="shared" si="2"/>
        <v>9.2065802940197266</v>
      </c>
      <c r="K56" t="s">
        <v>191</v>
      </c>
      <c r="L56">
        <v>0.83953630499991716</v>
      </c>
      <c r="M56">
        <v>1.8846541410694868</v>
      </c>
      <c r="N56">
        <v>0.44545908275961155</v>
      </c>
      <c r="O56">
        <v>0.65812374759494618</v>
      </c>
      <c r="P56">
        <v>-2.9563519873964559</v>
      </c>
      <c r="Q56">
        <v>4.6354245973962902</v>
      </c>
      <c r="R56">
        <v>-2.9563519873964559</v>
      </c>
      <c r="S56">
        <v>4.6354245973962902</v>
      </c>
    </row>
    <row r="57" spans="2:19" x14ac:dyDescent="0.25">
      <c r="B57" t="s">
        <v>47</v>
      </c>
      <c r="C57">
        <v>3.0376991589510496</v>
      </c>
      <c r="D57">
        <v>71.5</v>
      </c>
      <c r="E57">
        <v>15.4</v>
      </c>
      <c r="F57">
        <f t="shared" si="0"/>
        <v>58.144069580769099</v>
      </c>
      <c r="G57">
        <f t="shared" si="1"/>
        <v>443.36166360107211</v>
      </c>
      <c r="H57">
        <f t="shared" si="2"/>
        <v>7.6252258708033755</v>
      </c>
      <c r="K57" t="s">
        <v>235</v>
      </c>
      <c r="L57">
        <v>5.5833965371874603</v>
      </c>
      <c r="M57">
        <v>12.561509407231569</v>
      </c>
      <c r="N57">
        <v>0.44448452460443488</v>
      </c>
      <c r="O57">
        <v>0.65882275388996525</v>
      </c>
      <c r="P57">
        <v>-19.716782129376263</v>
      </c>
      <c r="Q57">
        <v>30.883575203751185</v>
      </c>
      <c r="R57">
        <v>-19.716782129376263</v>
      </c>
      <c r="S57">
        <v>30.883575203751185</v>
      </c>
    </row>
    <row r="58" spans="2:19" x14ac:dyDescent="0.25">
      <c r="B58" t="s">
        <v>48</v>
      </c>
      <c r="C58">
        <v>12.152429305153788</v>
      </c>
      <c r="D58">
        <v>38.6</v>
      </c>
      <c r="E58">
        <v>8</v>
      </c>
      <c r="F58">
        <f t="shared" si="0"/>
        <v>177.59491322346744</v>
      </c>
      <c r="G58">
        <f t="shared" si="1"/>
        <v>2366.7140199298551</v>
      </c>
      <c r="H58">
        <f t="shared" si="2"/>
        <v>13.326474148230936</v>
      </c>
      <c r="K58" t="s">
        <v>236</v>
      </c>
      <c r="L58">
        <v>1.2808788212272118</v>
      </c>
      <c r="M58">
        <v>2.7337616377298857</v>
      </c>
      <c r="N58">
        <v>0.46854078407905853</v>
      </c>
      <c r="O58">
        <v>0.64165971674779776</v>
      </c>
      <c r="P58">
        <v>-4.225199757717002</v>
      </c>
      <c r="Q58">
        <v>6.7869574001714259</v>
      </c>
      <c r="R58">
        <v>-4.225199757717002</v>
      </c>
      <c r="S58">
        <v>6.7869574001714259</v>
      </c>
    </row>
    <row r="59" spans="2:19" ht="15.75" thickBot="1" x14ac:dyDescent="0.3">
      <c r="B59" t="s">
        <v>49</v>
      </c>
      <c r="C59">
        <v>18.131070670983586</v>
      </c>
      <c r="D59">
        <v>85.6</v>
      </c>
      <c r="E59">
        <v>9.1999999999999993</v>
      </c>
      <c r="F59">
        <f t="shared" si="0"/>
        <v>90.422102264255727</v>
      </c>
      <c r="G59">
        <f t="shared" si="1"/>
        <v>859.82862607284278</v>
      </c>
      <c r="H59">
        <f t="shared" si="2"/>
        <v>9.5090536997251061</v>
      </c>
      <c r="K59" s="22" t="s">
        <v>237</v>
      </c>
      <c r="L59" s="22">
        <v>-4.0861412796314042E-2</v>
      </c>
      <c r="M59" s="22">
        <v>8.9994484287967288E-2</v>
      </c>
      <c r="N59" s="22">
        <v>-0.45404352410714816</v>
      </c>
      <c r="O59" s="22">
        <v>0.65197991622086415</v>
      </c>
      <c r="P59" s="22">
        <v>-0.22211960858129298</v>
      </c>
      <c r="Q59" s="22">
        <v>0.14039678298866493</v>
      </c>
      <c r="R59" s="22">
        <v>-0.22211960858129298</v>
      </c>
      <c r="S59" s="22">
        <v>0.14039678298866493</v>
      </c>
    </row>
    <row r="60" spans="2:19" x14ac:dyDescent="0.25">
      <c r="B60" t="s">
        <v>50</v>
      </c>
      <c r="C60">
        <v>8.3329142569776202</v>
      </c>
      <c r="D60">
        <v>91.3</v>
      </c>
      <c r="E60">
        <v>8.4</v>
      </c>
      <c r="F60">
        <f t="shared" si="0"/>
        <v>89.921325280129338</v>
      </c>
      <c r="G60">
        <f t="shared" si="1"/>
        <v>852.69565206015136</v>
      </c>
      <c r="H60">
        <f t="shared" si="2"/>
        <v>9.4826855521064992</v>
      </c>
    </row>
    <row r="61" spans="2:19" x14ac:dyDescent="0.25">
      <c r="B61" t="s">
        <v>51</v>
      </c>
      <c r="C61">
        <v>12.415963467892457</v>
      </c>
      <c r="D61">
        <v>73.5</v>
      </c>
      <c r="E61">
        <v>11.1</v>
      </c>
      <c r="F61">
        <f t="shared" si="0"/>
        <v>89.716300488526684</v>
      </c>
      <c r="G61">
        <f t="shared" si="1"/>
        <v>849.78103656117491</v>
      </c>
      <c r="H61">
        <f t="shared" si="2"/>
        <v>9.4718689015698843</v>
      </c>
    </row>
    <row r="62" spans="2:19" x14ac:dyDescent="0.25">
      <c r="B62" t="s">
        <v>52</v>
      </c>
      <c r="C62">
        <v>13.913621693507841</v>
      </c>
      <c r="D62">
        <v>71.899999999999991</v>
      </c>
      <c r="E62">
        <v>8.4</v>
      </c>
      <c r="F62">
        <f t="shared" si="0"/>
        <v>117.28186293190184</v>
      </c>
      <c r="G62">
        <f t="shared" si="1"/>
        <v>1270.1244715434552</v>
      </c>
      <c r="H62">
        <f t="shared" si="2"/>
        <v>10.829675107402892</v>
      </c>
    </row>
    <row r="63" spans="2:19" x14ac:dyDescent="0.25">
      <c r="B63" t="s">
        <v>53</v>
      </c>
      <c r="C63">
        <v>12.926167209554832</v>
      </c>
      <c r="D63">
        <v>46.300000000000004</v>
      </c>
      <c r="E63">
        <v>17.5</v>
      </c>
      <c r="F63">
        <f t="shared" si="0"/>
        <v>70.648344875064737</v>
      </c>
      <c r="G63">
        <f t="shared" si="1"/>
        <v>593.81749378246923</v>
      </c>
      <c r="H63">
        <f t="shared" si="2"/>
        <v>8.4052569785262801</v>
      </c>
      <c r="K63" t="s">
        <v>250</v>
      </c>
    </row>
    <row r="64" spans="2:19" x14ac:dyDescent="0.25">
      <c r="B64" t="s">
        <v>54</v>
      </c>
      <c r="C64">
        <v>9.3506247505395113</v>
      </c>
      <c r="D64">
        <v>69.5</v>
      </c>
      <c r="E64">
        <v>10.6</v>
      </c>
      <c r="F64">
        <f t="shared" si="0"/>
        <v>99.609815799515872</v>
      </c>
      <c r="G64">
        <f t="shared" si="1"/>
        <v>994.15294985001083</v>
      </c>
      <c r="H64">
        <f t="shared" si="2"/>
        <v>9.9804717222942863</v>
      </c>
      <c r="K64" s="72" t="s">
        <v>249</v>
      </c>
      <c r="L64" s="72"/>
      <c r="M64" s="72"/>
      <c r="N64" s="72"/>
      <c r="O64" s="72"/>
      <c r="P64" s="72"/>
      <c r="Q64" s="72"/>
      <c r="R64" s="72"/>
      <c r="S64" s="72"/>
    </row>
    <row r="65" spans="2:19" x14ac:dyDescent="0.25">
      <c r="B65" t="s">
        <v>55</v>
      </c>
      <c r="C65">
        <v>11.885294819766054</v>
      </c>
      <c r="D65">
        <v>53.400000000000006</v>
      </c>
      <c r="E65">
        <v>11</v>
      </c>
      <c r="F65">
        <f t="shared" si="0"/>
        <v>119.10744584858452</v>
      </c>
      <c r="G65">
        <f t="shared" si="1"/>
        <v>1299.8952821868927</v>
      </c>
      <c r="H65">
        <f t="shared" si="2"/>
        <v>10.913635775880763</v>
      </c>
      <c r="K65" s="72"/>
      <c r="L65" s="72"/>
      <c r="M65" s="72"/>
      <c r="N65" s="72"/>
      <c r="O65" s="72"/>
      <c r="P65" s="72"/>
      <c r="Q65" s="72"/>
      <c r="R65" s="72"/>
      <c r="S65" s="72"/>
    </row>
    <row r="66" spans="2:19" x14ac:dyDescent="0.25">
      <c r="B66" t="s">
        <v>56</v>
      </c>
      <c r="C66">
        <v>7.9248933425935117</v>
      </c>
      <c r="D66">
        <v>73</v>
      </c>
      <c r="E66">
        <v>8.3000000000000007</v>
      </c>
      <c r="F66">
        <f t="shared" si="0"/>
        <v>116.62863898057945</v>
      </c>
      <c r="G66">
        <f t="shared" si="1"/>
        <v>1259.527955967153</v>
      </c>
      <c r="H66">
        <f t="shared" si="2"/>
        <v>10.79947401407029</v>
      </c>
      <c r="K66" s="72"/>
      <c r="L66" s="72"/>
      <c r="M66" s="72"/>
      <c r="N66" s="72"/>
      <c r="O66" s="72"/>
      <c r="P66" s="72"/>
      <c r="Q66" s="72"/>
      <c r="R66" s="72"/>
      <c r="S66" s="72"/>
    </row>
    <row r="67" spans="2:19" x14ac:dyDescent="0.25">
      <c r="B67" t="s">
        <v>57</v>
      </c>
      <c r="C67">
        <v>8.2084634803816705</v>
      </c>
      <c r="D67">
        <v>94.1</v>
      </c>
      <c r="E67">
        <v>12.9</v>
      </c>
      <c r="F67">
        <f t="shared" si="0"/>
        <v>51.990121229162504</v>
      </c>
      <c r="G67">
        <f t="shared" si="1"/>
        <v>374.87048247902879</v>
      </c>
      <c r="H67">
        <f t="shared" si="2"/>
        <v>7.210417548877631</v>
      </c>
      <c r="K67" s="72"/>
      <c r="L67" s="72"/>
      <c r="M67" s="72"/>
      <c r="N67" s="72"/>
      <c r="O67" s="72"/>
      <c r="P67" s="72"/>
      <c r="Q67" s="72"/>
      <c r="R67" s="72"/>
      <c r="S67" s="72"/>
    </row>
    <row r="68" spans="2:19" x14ac:dyDescent="0.25">
      <c r="B68" t="s">
        <v>58</v>
      </c>
      <c r="C68">
        <v>10.446105491138638</v>
      </c>
      <c r="D68">
        <v>58.3</v>
      </c>
      <c r="E68">
        <v>6.2</v>
      </c>
      <c r="F68">
        <f t="shared" si="0"/>
        <v>163.57892554903961</v>
      </c>
      <c r="G68">
        <f t="shared" si="1"/>
        <v>2092.1413679433645</v>
      </c>
      <c r="H68">
        <f t="shared" si="2"/>
        <v>12.789797713374501</v>
      </c>
      <c r="K68" s="72"/>
      <c r="L68" s="72"/>
      <c r="M68" s="72"/>
      <c r="N68" s="72"/>
      <c r="O68" s="72"/>
      <c r="P68" s="72"/>
      <c r="Q68" s="72"/>
      <c r="R68" s="72"/>
      <c r="S68" s="72"/>
    </row>
    <row r="69" spans="2:19" x14ac:dyDescent="0.25">
      <c r="B69" t="s">
        <v>59</v>
      </c>
      <c r="C69">
        <v>8.1466118119071087</v>
      </c>
      <c r="D69">
        <v>93.8</v>
      </c>
      <c r="E69">
        <v>8.2000000000000011</v>
      </c>
      <c r="F69">
        <f t="shared" si="0"/>
        <v>88.387330357982449</v>
      </c>
      <c r="G69">
        <f t="shared" si="1"/>
        <v>830.96938784449264</v>
      </c>
      <c r="H69">
        <f t="shared" si="2"/>
        <v>9.4014536300501135</v>
      </c>
      <c r="K69" s="72"/>
      <c r="L69" s="72"/>
      <c r="M69" s="72"/>
      <c r="N69" s="72"/>
      <c r="O69" s="72"/>
      <c r="P69" s="72"/>
      <c r="Q69" s="72"/>
      <c r="R69" s="72"/>
      <c r="S69" s="72"/>
    </row>
    <row r="70" spans="2:19" x14ac:dyDescent="0.25">
      <c r="B70" t="s">
        <v>60</v>
      </c>
      <c r="C70">
        <v>7.9459496630449742</v>
      </c>
      <c r="D70">
        <v>74.5</v>
      </c>
      <c r="E70">
        <v>16.5</v>
      </c>
      <c r="F70">
        <f t="shared" si="0"/>
        <v>47.734389924213005</v>
      </c>
      <c r="G70">
        <f t="shared" si="1"/>
        <v>329.79727626572543</v>
      </c>
      <c r="H70">
        <f t="shared" si="2"/>
        <v>6.9090078827725332</v>
      </c>
      <c r="K70" s="72"/>
      <c r="L70" s="72"/>
      <c r="M70" s="72"/>
      <c r="N70" s="72"/>
      <c r="O70" s="72"/>
      <c r="P70" s="72"/>
      <c r="Q70" s="72"/>
      <c r="R70" s="72"/>
      <c r="S70" s="72"/>
    </row>
    <row r="71" spans="2:19" x14ac:dyDescent="0.25">
      <c r="B71" t="s">
        <v>61</v>
      </c>
      <c r="C71">
        <v>10.796975205776903</v>
      </c>
      <c r="D71">
        <v>87.4</v>
      </c>
      <c r="E71">
        <v>11.799999999999999</v>
      </c>
      <c r="F71">
        <f t="shared" si="0"/>
        <v>66.97025502666753</v>
      </c>
      <c r="G71">
        <f t="shared" si="1"/>
        <v>548.05346660272619</v>
      </c>
      <c r="H71">
        <f t="shared" si="2"/>
        <v>8.1835356067330416</v>
      </c>
      <c r="K71" s="72"/>
      <c r="L71" s="72"/>
      <c r="M71" s="72"/>
      <c r="N71" s="72"/>
      <c r="O71" s="72"/>
      <c r="P71" s="72"/>
      <c r="Q71" s="72"/>
      <c r="R71" s="72"/>
      <c r="S71" s="72"/>
    </row>
    <row r="72" spans="2:19" x14ac:dyDescent="0.25">
      <c r="B72" t="s">
        <v>62</v>
      </c>
      <c r="C72">
        <v>5.7570622575716017</v>
      </c>
      <c r="D72">
        <v>66.7</v>
      </c>
      <c r="E72">
        <v>13.700000000000001</v>
      </c>
      <c r="F72">
        <f t="shared" si="0"/>
        <v>76.448265713693814</v>
      </c>
      <c r="G72">
        <f t="shared" si="1"/>
        <v>668.42310939447589</v>
      </c>
      <c r="H72">
        <f t="shared" si="2"/>
        <v>8.7434698897916849</v>
      </c>
      <c r="K72" s="72"/>
      <c r="L72" s="72"/>
      <c r="M72" s="72"/>
      <c r="N72" s="72"/>
      <c r="O72" s="72"/>
      <c r="P72" s="72"/>
      <c r="Q72" s="72"/>
      <c r="R72" s="72"/>
      <c r="S72" s="72"/>
    </row>
    <row r="73" spans="2:19" x14ac:dyDescent="0.25">
      <c r="B73" t="s">
        <v>63</v>
      </c>
      <c r="C73">
        <v>12.452705128559199</v>
      </c>
      <c r="D73">
        <v>61</v>
      </c>
      <c r="E73">
        <v>10.7</v>
      </c>
      <c r="F73">
        <f t="shared" si="0"/>
        <v>110.7645309863365</v>
      </c>
      <c r="G73">
        <f t="shared" si="1"/>
        <v>1165.7383107695318</v>
      </c>
      <c r="H73">
        <f t="shared" si="2"/>
        <v>10.524472955276027</v>
      </c>
      <c r="K73" s="72"/>
      <c r="L73" s="72"/>
      <c r="M73" s="72"/>
      <c r="N73" s="72"/>
      <c r="O73" s="72"/>
      <c r="P73" s="72"/>
      <c r="Q73" s="72"/>
      <c r="R73" s="72"/>
      <c r="S73" s="72"/>
    </row>
    <row r="74" spans="2:19" x14ac:dyDescent="0.25">
      <c r="B74" t="s">
        <v>64</v>
      </c>
      <c r="C74">
        <v>6.2999124201239098</v>
      </c>
      <c r="D74">
        <v>76.3</v>
      </c>
      <c r="E74">
        <v>12.7</v>
      </c>
      <c r="F74">
        <f t="shared" si="0"/>
        <v>72.908789535872017</v>
      </c>
      <c r="G74">
        <f t="shared" si="1"/>
        <v>622.54368480336711</v>
      </c>
      <c r="H74">
        <f t="shared" si="2"/>
        <v>8.5386643882911812</v>
      </c>
    </row>
    <row r="75" spans="2:19" x14ac:dyDescent="0.25">
      <c r="B75" t="s">
        <v>65</v>
      </c>
      <c r="C75">
        <v>9.6798866218252986</v>
      </c>
      <c r="D75">
        <v>64.600000000000009</v>
      </c>
      <c r="E75">
        <v>15.5</v>
      </c>
      <c r="F75">
        <f t="shared" si="0"/>
        <v>64.933542606532214</v>
      </c>
      <c r="G75">
        <f t="shared" si="1"/>
        <v>523.24326415003623</v>
      </c>
      <c r="H75">
        <f t="shared" si="2"/>
        <v>8.058135181698816</v>
      </c>
    </row>
    <row r="76" spans="2:19" x14ac:dyDescent="0.25">
      <c r="B76" t="s">
        <v>66</v>
      </c>
      <c r="C76">
        <v>9.5724060398131456</v>
      </c>
      <c r="D76">
        <v>80.5</v>
      </c>
      <c r="E76">
        <v>9.4</v>
      </c>
      <c r="F76">
        <f t="shared" si="0"/>
        <v>95.468727961747746</v>
      </c>
      <c r="G76">
        <f t="shared" si="1"/>
        <v>932.80680139497554</v>
      </c>
      <c r="H76">
        <f t="shared" si="2"/>
        <v>9.770809995171728</v>
      </c>
    </row>
    <row r="77" spans="2:19" x14ac:dyDescent="0.25">
      <c r="B77" t="s">
        <v>67</v>
      </c>
      <c r="C77">
        <v>8.625</v>
      </c>
      <c r="D77">
        <v>76.5</v>
      </c>
      <c r="E77">
        <v>10.6</v>
      </c>
      <c r="F77">
        <f t="shared" si="0"/>
        <v>90.144477563046095</v>
      </c>
      <c r="G77">
        <f t="shared" si="1"/>
        <v>855.87174489796735</v>
      </c>
      <c r="H77">
        <f t="shared" si="2"/>
        <v>9.49444456316672</v>
      </c>
    </row>
    <row r="78" spans="2:19" x14ac:dyDescent="0.25">
      <c r="B78" t="s">
        <v>68</v>
      </c>
      <c r="C78">
        <v>9.6372653894777791</v>
      </c>
      <c r="D78">
        <v>91.100000000000009</v>
      </c>
      <c r="E78">
        <v>8.5</v>
      </c>
      <c r="F78">
        <f t="shared" si="0"/>
        <v>89.310011760076947</v>
      </c>
      <c r="G78">
        <f t="shared" si="1"/>
        <v>844.01510643820768</v>
      </c>
      <c r="H78">
        <f t="shared" si="2"/>
        <v>9.4503974392655543</v>
      </c>
    </row>
    <row r="79" spans="2:19" x14ac:dyDescent="0.25">
      <c r="B79" t="s">
        <v>69</v>
      </c>
      <c r="C79">
        <v>8.2556976271610338</v>
      </c>
      <c r="D79">
        <v>67.900000000000006</v>
      </c>
      <c r="E79">
        <v>13.3</v>
      </c>
      <c r="F79">
        <f t="shared" si="0"/>
        <v>78.23136021230556</v>
      </c>
      <c r="G79">
        <f t="shared" si="1"/>
        <v>691.94459635532962</v>
      </c>
      <c r="H79">
        <f t="shared" si="2"/>
        <v>8.8448493606338801</v>
      </c>
    </row>
    <row r="80" spans="2:19" x14ac:dyDescent="0.25">
      <c r="B80" t="s">
        <v>70</v>
      </c>
      <c r="C80">
        <v>11.550997846101062</v>
      </c>
      <c r="D80">
        <v>57.199999999999996</v>
      </c>
      <c r="E80">
        <v>11.600000000000001</v>
      </c>
      <c r="F80">
        <f t="shared" si="0"/>
        <v>107.59383556378114</v>
      </c>
      <c r="G80">
        <f t="shared" si="1"/>
        <v>1116.0434029091443</v>
      </c>
      <c r="H80">
        <f t="shared" si="2"/>
        <v>10.37274484231542</v>
      </c>
    </row>
    <row r="81" spans="2:8" x14ac:dyDescent="0.25">
      <c r="B81" t="s">
        <v>71</v>
      </c>
      <c r="C81">
        <v>6.9314216631692158</v>
      </c>
      <c r="D81">
        <v>66.2</v>
      </c>
      <c r="E81">
        <v>13.200000000000001</v>
      </c>
      <c r="F81">
        <f t="shared" si="0"/>
        <v>81.163146424995048</v>
      </c>
      <c r="G81">
        <f t="shared" si="1"/>
        <v>731.20358539692029</v>
      </c>
      <c r="H81">
        <f t="shared" si="2"/>
        <v>9.009059130952302</v>
      </c>
    </row>
    <row r="82" spans="2:8" x14ac:dyDescent="0.25">
      <c r="B82" t="s">
        <v>72</v>
      </c>
      <c r="C82">
        <v>10.803481247376702</v>
      </c>
      <c r="D82">
        <v>83.7</v>
      </c>
      <c r="E82">
        <v>14.000000000000002</v>
      </c>
      <c r="F82">
        <f t="shared" si="0"/>
        <v>55.124602128049986</v>
      </c>
      <c r="G82">
        <f t="shared" si="1"/>
        <v>409.2778127207601</v>
      </c>
      <c r="H82">
        <f t="shared" si="2"/>
        <v>7.4245944083195541</v>
      </c>
    </row>
    <row r="83" spans="2:8" x14ac:dyDescent="0.25">
      <c r="B83" t="s">
        <v>73</v>
      </c>
      <c r="C83">
        <v>9.4620525375504521</v>
      </c>
      <c r="D83">
        <v>89.8</v>
      </c>
      <c r="E83">
        <v>7.3999999999999995</v>
      </c>
      <c r="F83">
        <f t="shared" si="0"/>
        <v>100.97396524326351</v>
      </c>
      <c r="G83">
        <f t="shared" si="1"/>
        <v>1014.6449939254319</v>
      </c>
      <c r="H83">
        <f t="shared" si="2"/>
        <v>10.048580260079705</v>
      </c>
    </row>
    <row r="84" spans="2:8" x14ac:dyDescent="0.25">
      <c r="B84" t="s">
        <v>74</v>
      </c>
      <c r="C84">
        <v>16.244325216673545</v>
      </c>
      <c r="D84">
        <v>35.099999999999994</v>
      </c>
      <c r="E84">
        <v>8.6</v>
      </c>
      <c r="F84">
        <f t="shared" si="0"/>
        <v>176.68896405625262</v>
      </c>
      <c r="G84">
        <f t="shared" si="1"/>
        <v>2348.6274726715624</v>
      </c>
      <c r="H84">
        <f t="shared" si="2"/>
        <v>13.292440109184341</v>
      </c>
    </row>
    <row r="85" spans="2:8" x14ac:dyDescent="0.25">
      <c r="B85" t="s">
        <v>75</v>
      </c>
      <c r="C85">
        <v>7.8652592392104355</v>
      </c>
      <c r="D85">
        <v>75.599999999999994</v>
      </c>
      <c r="E85">
        <v>7.8</v>
      </c>
      <c r="F85">
        <f t="shared" si="0"/>
        <v>117.71865167074564</v>
      </c>
      <c r="G85">
        <f t="shared" si="1"/>
        <v>1277.226493953242</v>
      </c>
      <c r="H85">
        <f t="shared" si="2"/>
        <v>10.849822656188701</v>
      </c>
    </row>
    <row r="86" spans="2:8" x14ac:dyDescent="0.25">
      <c r="B86" t="s">
        <v>76</v>
      </c>
      <c r="C86">
        <v>14.809969385247806</v>
      </c>
      <c r="D86">
        <v>83.399999999999991</v>
      </c>
      <c r="E86">
        <v>8.3000000000000007</v>
      </c>
      <c r="F86">
        <f t="shared" si="0"/>
        <v>101.55351753611289</v>
      </c>
      <c r="G86">
        <f t="shared" si="1"/>
        <v>1023.3930331935574</v>
      </c>
      <c r="H86">
        <f t="shared" si="2"/>
        <v>10.077376520509338</v>
      </c>
    </row>
    <row r="87" spans="2:8" x14ac:dyDescent="0.25">
      <c r="B87" t="s">
        <v>77</v>
      </c>
      <c r="C87">
        <v>8.9843172066873791</v>
      </c>
      <c r="D87">
        <v>44.6</v>
      </c>
      <c r="E87">
        <v>14.099999999999998</v>
      </c>
      <c r="F87">
        <f t="shared" si="0"/>
        <v>101.8732646054407</v>
      </c>
      <c r="G87">
        <f t="shared" si="1"/>
        <v>1028.2301531070952</v>
      </c>
      <c r="H87">
        <f t="shared" si="2"/>
        <v>10.093228651201789</v>
      </c>
    </row>
    <row r="88" spans="2:8" x14ac:dyDescent="0.25">
      <c r="B88" t="s">
        <v>78</v>
      </c>
      <c r="C88">
        <v>10.13451619969333</v>
      </c>
      <c r="D88">
        <v>67.100000000000009</v>
      </c>
      <c r="E88">
        <v>8</v>
      </c>
      <c r="F88">
        <f t="shared" si="0"/>
        <v>128.76914431961575</v>
      </c>
      <c r="G88">
        <f t="shared" si="1"/>
        <v>1461.2270886061667</v>
      </c>
      <c r="H88">
        <f t="shared" si="2"/>
        <v>11.347649286068712</v>
      </c>
    </row>
    <row r="89" spans="2:8" x14ac:dyDescent="0.25">
      <c r="B89" t="s">
        <v>79</v>
      </c>
      <c r="C89">
        <v>12.008648648648649</v>
      </c>
      <c r="D89">
        <v>62</v>
      </c>
      <c r="E89">
        <v>9.8000000000000007</v>
      </c>
      <c r="F89">
        <f t="shared" si="0"/>
        <v>118.1702037736983</v>
      </c>
      <c r="G89">
        <f t="shared" si="1"/>
        <v>1284.5824271359606</v>
      </c>
      <c r="H89">
        <f t="shared" si="2"/>
        <v>10.870611931887657</v>
      </c>
    </row>
  </sheetData>
  <mergeCells count="13">
    <mergeCell ref="S44:V48"/>
    <mergeCell ref="A1:F1"/>
    <mergeCell ref="K64:S73"/>
    <mergeCell ref="M17:P17"/>
    <mergeCell ref="M23:P23"/>
    <mergeCell ref="G6:I6"/>
    <mergeCell ref="E25:K30"/>
    <mergeCell ref="S10:X14"/>
    <mergeCell ref="S16:X20"/>
    <mergeCell ref="S22:X26"/>
    <mergeCell ref="S5:X8"/>
    <mergeCell ref="M7:P7"/>
    <mergeCell ref="M11:P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850E-0BED-4DB6-8FB9-894C858468DC}">
  <dimension ref="A1:W81"/>
  <sheetViews>
    <sheetView zoomScale="130" zoomScaleNormal="130" workbookViewId="0">
      <selection activeCell="H31" sqref="H31"/>
    </sheetView>
  </sheetViews>
  <sheetFormatPr defaultRowHeight="15" x14ac:dyDescent="0.25"/>
  <cols>
    <col min="1" max="1" width="14.28515625" customWidth="1"/>
    <col min="2" max="2" width="9.140625" customWidth="1"/>
    <col min="3" max="3" width="15.5703125" customWidth="1"/>
    <col min="4" max="4" width="18" bestFit="1" customWidth="1"/>
    <col min="6" max="6" width="12" bestFit="1" customWidth="1"/>
    <col min="11" max="11" width="12.7109375" bestFit="1" customWidth="1"/>
    <col min="14" max="16" width="9.140625" customWidth="1"/>
  </cols>
  <sheetData>
    <row r="1" spans="1:7" ht="18.75" customHeight="1" x14ac:dyDescent="0.25">
      <c r="A1" s="83" t="s">
        <v>231</v>
      </c>
      <c r="B1" s="83"/>
      <c r="C1" s="83"/>
      <c r="D1" s="83"/>
    </row>
    <row r="5" spans="1:7" x14ac:dyDescent="0.25">
      <c r="B5" t="s">
        <v>167</v>
      </c>
    </row>
    <row r="6" spans="1:7" ht="15.75" thickBot="1" x14ac:dyDescent="0.3"/>
    <row r="7" spans="1:7" x14ac:dyDescent="0.25">
      <c r="B7" s="24" t="s">
        <v>168</v>
      </c>
      <c r="C7" s="24"/>
    </row>
    <row r="8" spans="1:7" x14ac:dyDescent="0.25">
      <c r="B8" t="s">
        <v>169</v>
      </c>
      <c r="C8">
        <v>0.42948021570339606</v>
      </c>
    </row>
    <row r="9" spans="1:7" x14ac:dyDescent="0.25">
      <c r="B9" t="s">
        <v>170</v>
      </c>
      <c r="C9">
        <v>0.18445325568063561</v>
      </c>
    </row>
    <row r="10" spans="1:7" x14ac:dyDescent="0.25">
      <c r="B10" t="s">
        <v>171</v>
      </c>
      <c r="C10">
        <v>0.14974913890108818</v>
      </c>
    </row>
    <row r="11" spans="1:7" x14ac:dyDescent="0.25">
      <c r="B11" t="s">
        <v>172</v>
      </c>
      <c r="C11">
        <v>3.0573510608986854</v>
      </c>
    </row>
    <row r="12" spans="1:7" ht="15.75" thickBot="1" x14ac:dyDescent="0.3">
      <c r="B12" s="22" t="s">
        <v>173</v>
      </c>
      <c r="C12" s="22">
        <v>50</v>
      </c>
    </row>
    <row r="14" spans="1:7" ht="15.75" thickBot="1" x14ac:dyDescent="0.3">
      <c r="B14" t="s">
        <v>174</v>
      </c>
    </row>
    <row r="15" spans="1:7" x14ac:dyDescent="0.25">
      <c r="B15" s="23"/>
      <c r="C15" s="23" t="s">
        <v>179</v>
      </c>
      <c r="D15" s="23" t="s">
        <v>180</v>
      </c>
      <c r="E15" s="23" t="s">
        <v>181</v>
      </c>
      <c r="F15" s="23" t="s">
        <v>182</v>
      </c>
      <c r="G15" s="23" t="s">
        <v>183</v>
      </c>
    </row>
    <row r="16" spans="1:7" x14ac:dyDescent="0.25">
      <c r="B16" t="s">
        <v>175</v>
      </c>
      <c r="C16">
        <v>2</v>
      </c>
      <c r="D16">
        <v>99.36328561990041</v>
      </c>
      <c r="E16">
        <v>49.681642809950205</v>
      </c>
      <c r="F16">
        <v>5.3150252130704443</v>
      </c>
      <c r="G16">
        <v>8.2994281818851573E-3</v>
      </c>
    </row>
    <row r="17" spans="1:12" x14ac:dyDescent="0.25">
      <c r="B17" t="s">
        <v>176</v>
      </c>
      <c r="C17">
        <v>47</v>
      </c>
      <c r="D17">
        <v>439.32758895018088</v>
      </c>
      <c r="E17">
        <v>9.3473955095783161</v>
      </c>
    </row>
    <row r="18" spans="1:12" ht="15.75" thickBot="1" x14ac:dyDescent="0.3">
      <c r="B18" s="22" t="s">
        <v>177</v>
      </c>
      <c r="C18" s="22">
        <v>49</v>
      </c>
      <c r="D18" s="22">
        <v>538.69087457008129</v>
      </c>
      <c r="E18" s="22"/>
      <c r="F18" s="22"/>
      <c r="G18" s="22"/>
    </row>
    <row r="19" spans="1:12" ht="15.75" thickBot="1" x14ac:dyDescent="0.3"/>
    <row r="20" spans="1:12" x14ac:dyDescent="0.25">
      <c r="B20" s="23"/>
      <c r="C20" s="23" t="s">
        <v>184</v>
      </c>
      <c r="D20" s="23" t="s">
        <v>172</v>
      </c>
      <c r="E20" s="23" t="s">
        <v>185</v>
      </c>
      <c r="F20" s="23" t="s">
        <v>186</v>
      </c>
      <c r="G20" s="23" t="s">
        <v>187</v>
      </c>
      <c r="H20" s="23" t="s">
        <v>188</v>
      </c>
      <c r="I20" s="23" t="s">
        <v>189</v>
      </c>
      <c r="J20" s="23" t="s">
        <v>190</v>
      </c>
      <c r="L20" s="38"/>
    </row>
    <row r="21" spans="1:12" x14ac:dyDescent="0.25">
      <c r="B21" t="s">
        <v>178</v>
      </c>
      <c r="C21">
        <v>19.700535016701323</v>
      </c>
      <c r="D21">
        <v>3.1906460862003616</v>
      </c>
      <c r="E21">
        <v>6.1744657616232397</v>
      </c>
      <c r="F21">
        <v>1.464689114661959E-7</v>
      </c>
      <c r="G21">
        <v>13.281783020118738</v>
      </c>
      <c r="H21">
        <v>26.119287013283909</v>
      </c>
      <c r="I21">
        <v>13.281783020118738</v>
      </c>
      <c r="J21">
        <v>26.119287013283909</v>
      </c>
    </row>
    <row r="22" spans="1:12" x14ac:dyDescent="0.25">
      <c r="B22" t="s">
        <v>191</v>
      </c>
      <c r="C22">
        <v>-6.9432451303937742E-2</v>
      </c>
      <c r="D22">
        <v>3.017839339365096E-2</v>
      </c>
      <c r="E22">
        <v>-2.3007338528016272</v>
      </c>
      <c r="F22">
        <v>2.5890163323353126E-2</v>
      </c>
      <c r="G22">
        <v>-0.13014354793322014</v>
      </c>
      <c r="H22">
        <v>-8.72135467465536E-3</v>
      </c>
      <c r="I22">
        <v>-0.13014354793322014</v>
      </c>
      <c r="J22">
        <v>-8.72135467465536E-3</v>
      </c>
    </row>
    <row r="23" spans="1:12" ht="15.75" thickBot="1" x14ac:dyDescent="0.3">
      <c r="B23" s="22" t="s">
        <v>235</v>
      </c>
      <c r="C23" s="22">
        <v>-0.46174603101729861</v>
      </c>
      <c r="D23" s="22">
        <v>0.16794651164671648</v>
      </c>
      <c r="E23" s="22">
        <v>-2.7493636306576197</v>
      </c>
      <c r="F23" s="22">
        <v>8.4472686584509665E-3</v>
      </c>
      <c r="G23" s="22">
        <v>-0.79961083263658628</v>
      </c>
      <c r="H23" s="22">
        <v>-0.12388122939801094</v>
      </c>
      <c r="I23" s="22">
        <v>-0.79961083263658628</v>
      </c>
      <c r="J23" s="22">
        <v>-0.12388122939801094</v>
      </c>
    </row>
    <row r="26" spans="1:12" x14ac:dyDescent="0.25">
      <c r="K26" s="35" t="s">
        <v>287</v>
      </c>
    </row>
    <row r="27" spans="1:12" ht="15" customHeight="1" x14ac:dyDescent="0.25">
      <c r="A27" s="4"/>
    </row>
    <row r="28" spans="1:12" ht="15.75" customHeight="1" x14ac:dyDescent="0.25">
      <c r="A28" s="4" t="s">
        <v>286</v>
      </c>
      <c r="B28" s="38"/>
      <c r="C28" s="38"/>
      <c r="D28" s="38"/>
      <c r="K28" s="21" t="s">
        <v>288</v>
      </c>
    </row>
    <row r="29" spans="1:12" ht="15.75" x14ac:dyDescent="0.25">
      <c r="A29" t="s">
        <v>98</v>
      </c>
      <c r="B29" s="38" t="s">
        <v>251</v>
      </c>
      <c r="C29" s="38" t="s">
        <v>252</v>
      </c>
      <c r="D29" s="38" t="s">
        <v>253</v>
      </c>
      <c r="K29" s="21" t="s">
        <v>289</v>
      </c>
    </row>
    <row r="30" spans="1:12" ht="15.75" thickBot="1" x14ac:dyDescent="0.3">
      <c r="A30">
        <v>35.099999999999994</v>
      </c>
      <c r="B30">
        <v>45</v>
      </c>
      <c r="C30">
        <v>13.292440109184341</v>
      </c>
      <c r="D30">
        <v>2.9518851074892041</v>
      </c>
      <c r="E30" s="48" t="s">
        <v>255</v>
      </c>
      <c r="F30">
        <v>1</v>
      </c>
    </row>
    <row r="31" spans="1:12" x14ac:dyDescent="0.25">
      <c r="A31">
        <v>38.6</v>
      </c>
      <c r="B31" s="47">
        <v>19</v>
      </c>
      <c r="C31" s="47">
        <v>13.326474148230936</v>
      </c>
      <c r="D31" s="47">
        <v>-1.174044843077148</v>
      </c>
      <c r="E31" s="49" t="s">
        <v>256</v>
      </c>
      <c r="F31">
        <v>2</v>
      </c>
    </row>
    <row r="32" spans="1:12" ht="15.75" x14ac:dyDescent="0.25">
      <c r="A32">
        <v>44.6</v>
      </c>
      <c r="B32">
        <v>48</v>
      </c>
      <c r="C32">
        <v>10.093228651201789</v>
      </c>
      <c r="D32">
        <v>-1.1089114445144101</v>
      </c>
      <c r="E32" s="12" t="s">
        <v>256</v>
      </c>
      <c r="F32">
        <v>2</v>
      </c>
      <c r="K32" s="39" t="s">
        <v>258</v>
      </c>
      <c r="L32" s="39">
        <f>F79</f>
        <v>26</v>
      </c>
    </row>
    <row r="33" spans="1:23" ht="18.75" x14ac:dyDescent="0.35">
      <c r="A33">
        <v>46.300000000000004</v>
      </c>
      <c r="B33">
        <v>24</v>
      </c>
      <c r="C33">
        <v>8.4052569785262801</v>
      </c>
      <c r="D33">
        <v>4.5209102310285516</v>
      </c>
      <c r="E33" s="12" t="s">
        <v>255</v>
      </c>
      <c r="F33">
        <v>3</v>
      </c>
      <c r="K33" s="39" t="s">
        <v>259</v>
      </c>
      <c r="L33" s="39">
        <v>24</v>
      </c>
    </row>
    <row r="34" spans="1:23" ht="18.75" x14ac:dyDescent="0.35">
      <c r="A34">
        <v>53.400000000000006</v>
      </c>
      <c r="B34">
        <v>26</v>
      </c>
      <c r="C34">
        <v>10.913635775880763</v>
      </c>
      <c r="D34">
        <v>0.97165904388529079</v>
      </c>
      <c r="E34" s="12" t="s">
        <v>255</v>
      </c>
      <c r="F34">
        <v>3</v>
      </c>
      <c r="K34" s="39" t="s">
        <v>260</v>
      </c>
      <c r="L34" s="39">
        <v>26</v>
      </c>
    </row>
    <row r="35" spans="1:23" x14ac:dyDescent="0.25">
      <c r="A35">
        <v>55.500000000000007</v>
      </c>
      <c r="B35">
        <v>4</v>
      </c>
      <c r="C35">
        <v>9.2902403288871369</v>
      </c>
      <c r="D35">
        <v>-4.4085820743666293</v>
      </c>
      <c r="E35" s="12" t="s">
        <v>256</v>
      </c>
      <c r="F35">
        <v>4</v>
      </c>
    </row>
    <row r="36" spans="1:23" ht="15.75" thickBot="1" x14ac:dyDescent="0.3">
      <c r="A36">
        <v>57.199999999999996</v>
      </c>
      <c r="B36">
        <v>41</v>
      </c>
      <c r="C36">
        <v>10.37274484231542</v>
      </c>
      <c r="D36">
        <v>1.1782530037856418</v>
      </c>
      <c r="E36" s="12" t="s">
        <v>255</v>
      </c>
      <c r="F36">
        <v>5</v>
      </c>
    </row>
    <row r="37" spans="1:23" ht="15.75" x14ac:dyDescent="0.25">
      <c r="A37">
        <v>57.699999999999996</v>
      </c>
      <c r="B37">
        <v>1</v>
      </c>
      <c r="C37">
        <v>8.8142667143063669</v>
      </c>
      <c r="D37">
        <v>-5.1779030779427302</v>
      </c>
      <c r="E37" s="12" t="s">
        <v>256</v>
      </c>
      <c r="F37">
        <v>6</v>
      </c>
      <c r="K37" s="40" t="s">
        <v>261</v>
      </c>
      <c r="L37">
        <f>(2*L33*L34)/(L33+L34)+1</f>
        <v>25.96</v>
      </c>
      <c r="Q37" s="74" t="s">
        <v>266</v>
      </c>
      <c r="R37" s="75"/>
      <c r="S37" s="75"/>
      <c r="T37" s="75"/>
      <c r="U37" s="75"/>
      <c r="V37" s="75"/>
      <c r="W37" s="76"/>
    </row>
    <row r="38" spans="1:23" ht="15" customHeight="1" x14ac:dyDescent="0.35">
      <c r="A38">
        <v>58.3</v>
      </c>
      <c r="B38">
        <v>29</v>
      </c>
      <c r="C38">
        <v>12.789797713374501</v>
      </c>
      <c r="D38">
        <v>-2.3436922222358625</v>
      </c>
      <c r="E38" s="12" t="s">
        <v>256</v>
      </c>
      <c r="F38">
        <v>6</v>
      </c>
      <c r="K38" s="40" t="s">
        <v>262</v>
      </c>
      <c r="L38">
        <f>SQRT(L39/L40)</f>
        <v>3.4935555831051119</v>
      </c>
      <c r="Q38" s="77"/>
      <c r="R38" s="78"/>
      <c r="S38" s="78"/>
      <c r="T38" s="78"/>
      <c r="U38" s="78"/>
      <c r="V38" s="78"/>
      <c r="W38" s="79"/>
    </row>
    <row r="39" spans="1:23" ht="15.75" x14ac:dyDescent="0.25">
      <c r="A39">
        <v>58.699999999999996</v>
      </c>
      <c r="B39">
        <v>17</v>
      </c>
      <c r="C39">
        <v>9.2065802940197266</v>
      </c>
      <c r="D39">
        <v>-0.71470872746162506</v>
      </c>
      <c r="E39" s="12" t="s">
        <v>256</v>
      </c>
      <c r="F39">
        <v>6</v>
      </c>
      <c r="K39" s="39" t="s">
        <v>263</v>
      </c>
      <c r="L39">
        <f>2*L33*L34*(2*L33*L34-L33-L34)</f>
        <v>1495104</v>
      </c>
      <c r="Q39" s="77"/>
      <c r="R39" s="78"/>
      <c r="S39" s="78"/>
      <c r="T39" s="78"/>
      <c r="U39" s="78"/>
      <c r="V39" s="78"/>
      <c r="W39" s="79"/>
    </row>
    <row r="40" spans="1:23" ht="16.5" thickBot="1" x14ac:dyDescent="0.3">
      <c r="A40">
        <v>61</v>
      </c>
      <c r="B40">
        <v>34</v>
      </c>
      <c r="C40">
        <v>10.524472955276027</v>
      </c>
      <c r="D40">
        <v>1.9282321732831722</v>
      </c>
      <c r="E40" s="12" t="s">
        <v>255</v>
      </c>
      <c r="F40">
        <v>7</v>
      </c>
      <c r="K40" s="39" t="s">
        <v>264</v>
      </c>
      <c r="L40">
        <f>(L33+L34)^2 *(L33+L34-1)</f>
        <v>122500</v>
      </c>
      <c r="Q40" s="80"/>
      <c r="R40" s="81"/>
      <c r="S40" s="81"/>
      <c r="T40" s="81"/>
      <c r="U40" s="81"/>
      <c r="V40" s="81"/>
      <c r="W40" s="82"/>
    </row>
    <row r="41" spans="1:23" x14ac:dyDescent="0.25">
      <c r="A41">
        <v>62</v>
      </c>
      <c r="B41">
        <v>50</v>
      </c>
      <c r="C41">
        <v>10.870611931887657</v>
      </c>
      <c r="D41">
        <v>1.1380367167609915</v>
      </c>
      <c r="E41" s="12" t="s">
        <v>255</v>
      </c>
      <c r="F41">
        <v>7</v>
      </c>
      <c r="K41" s="41"/>
    </row>
    <row r="42" spans="1:23" ht="15.75" customHeight="1" x14ac:dyDescent="0.25">
      <c r="A42">
        <v>63.2</v>
      </c>
      <c r="B42">
        <v>15</v>
      </c>
      <c r="C42">
        <v>11.156689815136769</v>
      </c>
      <c r="D42">
        <v>-0.24975651626823314</v>
      </c>
      <c r="E42" s="12" t="s">
        <v>256</v>
      </c>
      <c r="F42">
        <v>8</v>
      </c>
      <c r="K42" s="39"/>
    </row>
    <row r="43" spans="1:23" ht="15.75" customHeight="1" x14ac:dyDescent="0.25">
      <c r="A43">
        <v>64.600000000000009</v>
      </c>
      <c r="B43">
        <v>36</v>
      </c>
      <c r="C43">
        <v>8.058135181698816</v>
      </c>
      <c r="D43">
        <v>1.6217514401264825</v>
      </c>
      <c r="E43" s="12" t="s">
        <v>255</v>
      </c>
      <c r="F43">
        <v>9</v>
      </c>
      <c r="K43" s="40" t="s">
        <v>265</v>
      </c>
      <c r="L43">
        <f>(L32-L37)/L38</f>
        <v>1.1449653239650675E-2</v>
      </c>
    </row>
    <row r="44" spans="1:23" ht="15" customHeight="1" x14ac:dyDescent="0.25">
      <c r="A44">
        <v>64.900000000000006</v>
      </c>
      <c r="B44">
        <v>2</v>
      </c>
      <c r="C44">
        <v>9.0531467145456936</v>
      </c>
      <c r="D44">
        <v>2.0397195507343646</v>
      </c>
      <c r="E44" s="12" t="s">
        <v>255</v>
      </c>
      <c r="F44">
        <v>9</v>
      </c>
    </row>
    <row r="45" spans="1:23" x14ac:dyDescent="0.25">
      <c r="A45">
        <v>66.2</v>
      </c>
      <c r="B45">
        <v>42</v>
      </c>
      <c r="C45">
        <v>9.009059130952302</v>
      </c>
      <c r="D45">
        <v>-2.0776374677830862</v>
      </c>
      <c r="E45" s="12" t="s">
        <v>256</v>
      </c>
      <c r="F45">
        <v>10</v>
      </c>
    </row>
    <row r="46" spans="1:23" x14ac:dyDescent="0.25">
      <c r="A46">
        <v>66.7</v>
      </c>
      <c r="B46">
        <v>33</v>
      </c>
      <c r="C46">
        <v>8.7434698897916849</v>
      </c>
      <c r="D46">
        <v>-2.9864076322200832</v>
      </c>
      <c r="E46" s="12" t="s">
        <v>256</v>
      </c>
      <c r="F46">
        <v>10</v>
      </c>
    </row>
    <row r="47" spans="1:23" x14ac:dyDescent="0.25">
      <c r="A47">
        <v>67.100000000000009</v>
      </c>
      <c r="B47">
        <v>49</v>
      </c>
      <c r="C47">
        <v>11.347649286068712</v>
      </c>
      <c r="D47">
        <v>-1.2131330863753824</v>
      </c>
      <c r="E47" s="12" t="s">
        <v>256</v>
      </c>
      <c r="F47">
        <v>10</v>
      </c>
    </row>
    <row r="48" spans="1:23" x14ac:dyDescent="0.25">
      <c r="A48">
        <v>67.900000000000006</v>
      </c>
      <c r="B48">
        <v>40</v>
      </c>
      <c r="C48">
        <v>8.8448493606338801</v>
      </c>
      <c r="D48">
        <v>-0.58915173347284622</v>
      </c>
      <c r="E48" s="12" t="s">
        <v>256</v>
      </c>
      <c r="F48">
        <v>10</v>
      </c>
    </row>
    <row r="49" spans="1:6" x14ac:dyDescent="0.25">
      <c r="A49">
        <v>69.199999999999989</v>
      </c>
      <c r="B49">
        <v>12</v>
      </c>
      <c r="C49">
        <v>10.647745901109687</v>
      </c>
      <c r="D49">
        <v>3.1671763240419093</v>
      </c>
      <c r="E49" s="12" t="s">
        <v>255</v>
      </c>
      <c r="F49">
        <v>11</v>
      </c>
    </row>
    <row r="50" spans="1:6" x14ac:dyDescent="0.25">
      <c r="A50">
        <v>69.5</v>
      </c>
      <c r="B50">
        <v>25</v>
      </c>
      <c r="C50">
        <v>9.9804717222942863</v>
      </c>
      <c r="D50">
        <v>-0.629846971754775</v>
      </c>
      <c r="E50" s="12" t="s">
        <v>256</v>
      </c>
      <c r="F50">
        <v>12</v>
      </c>
    </row>
    <row r="51" spans="1:6" x14ac:dyDescent="0.25">
      <c r="A51">
        <v>71.2</v>
      </c>
      <c r="B51">
        <v>14</v>
      </c>
      <c r="C51">
        <v>9.2159921116533727</v>
      </c>
      <c r="D51">
        <v>1.9730032236528423</v>
      </c>
      <c r="E51" s="12" t="s">
        <v>255</v>
      </c>
      <c r="F51">
        <v>13</v>
      </c>
    </row>
    <row r="52" spans="1:6" x14ac:dyDescent="0.25">
      <c r="A52">
        <v>71.5</v>
      </c>
      <c r="B52">
        <v>18</v>
      </c>
      <c r="C52">
        <v>7.6252258708033755</v>
      </c>
      <c r="D52">
        <v>-4.587526711852326</v>
      </c>
      <c r="E52" s="12" t="s">
        <v>256</v>
      </c>
      <c r="F52">
        <v>14</v>
      </c>
    </row>
    <row r="53" spans="1:6" x14ac:dyDescent="0.25">
      <c r="A53">
        <v>71.899999999999991</v>
      </c>
      <c r="B53">
        <v>23</v>
      </c>
      <c r="C53">
        <v>10.829675107402892</v>
      </c>
      <c r="D53">
        <v>3.0839465861049487</v>
      </c>
      <c r="E53" s="12" t="s">
        <v>255</v>
      </c>
      <c r="F53">
        <v>15</v>
      </c>
    </row>
    <row r="54" spans="1:6" x14ac:dyDescent="0.25">
      <c r="A54">
        <v>72.3</v>
      </c>
      <c r="B54">
        <v>16</v>
      </c>
      <c r="C54">
        <v>10.478679905169209</v>
      </c>
      <c r="D54">
        <v>2.2673312716348732</v>
      </c>
      <c r="E54" s="12" t="s">
        <v>255</v>
      </c>
      <c r="F54">
        <v>15</v>
      </c>
    </row>
    <row r="55" spans="1:6" x14ac:dyDescent="0.25">
      <c r="A55">
        <v>73</v>
      </c>
      <c r="B55">
        <v>27</v>
      </c>
      <c r="C55">
        <v>10.79947401407029</v>
      </c>
      <c r="D55">
        <v>-2.8745806714767781</v>
      </c>
      <c r="E55" s="12" t="s">
        <v>256</v>
      </c>
      <c r="F55">
        <v>16</v>
      </c>
    </row>
    <row r="56" spans="1:6" x14ac:dyDescent="0.25">
      <c r="A56">
        <v>73.5</v>
      </c>
      <c r="B56">
        <v>22</v>
      </c>
      <c r="C56">
        <v>9.4718689015698843</v>
      </c>
      <c r="D56">
        <v>2.9440945663225726</v>
      </c>
      <c r="E56" s="12" t="s">
        <v>255</v>
      </c>
      <c r="F56">
        <v>17</v>
      </c>
    </row>
    <row r="57" spans="1:6" x14ac:dyDescent="0.25">
      <c r="A57">
        <v>74.099999999999994</v>
      </c>
      <c r="B57">
        <v>10</v>
      </c>
      <c r="C57">
        <v>8.4605427656511942</v>
      </c>
      <c r="D57">
        <v>2.5575370455114221</v>
      </c>
      <c r="E57" s="12" t="s">
        <v>255</v>
      </c>
      <c r="F57">
        <v>17</v>
      </c>
    </row>
    <row r="58" spans="1:6" x14ac:dyDescent="0.25">
      <c r="A58">
        <v>74.5</v>
      </c>
      <c r="B58">
        <v>31</v>
      </c>
      <c r="C58">
        <v>6.9090078827725332</v>
      </c>
      <c r="D58">
        <v>1.036941780272441</v>
      </c>
      <c r="E58" s="12" t="s">
        <v>255</v>
      </c>
      <c r="F58">
        <v>17</v>
      </c>
    </row>
    <row r="59" spans="1:6" x14ac:dyDescent="0.25">
      <c r="A59">
        <v>75.599999999999994</v>
      </c>
      <c r="B59">
        <v>46</v>
      </c>
      <c r="C59">
        <v>10.849822656188701</v>
      </c>
      <c r="D59">
        <v>-2.9845634169782658</v>
      </c>
      <c r="E59" s="12" t="s">
        <v>256</v>
      </c>
      <c r="F59">
        <v>18</v>
      </c>
    </row>
    <row r="60" spans="1:6" x14ac:dyDescent="0.25">
      <c r="A60">
        <v>76.3</v>
      </c>
      <c r="B60">
        <v>35</v>
      </c>
      <c r="C60">
        <v>8.5386643882911812</v>
      </c>
      <c r="D60">
        <v>-2.2387519681672714</v>
      </c>
      <c r="E60" s="12" t="s">
        <v>256</v>
      </c>
      <c r="F60">
        <v>18</v>
      </c>
    </row>
    <row r="61" spans="1:6" x14ac:dyDescent="0.25">
      <c r="A61">
        <v>76.5</v>
      </c>
      <c r="B61">
        <v>38</v>
      </c>
      <c r="C61">
        <v>9.49444456316672</v>
      </c>
      <c r="D61">
        <v>-0.86944456316672003</v>
      </c>
      <c r="E61" s="12" t="s">
        <v>256</v>
      </c>
      <c r="F61">
        <v>18</v>
      </c>
    </row>
    <row r="62" spans="1:6" x14ac:dyDescent="0.25">
      <c r="A62">
        <v>80.5</v>
      </c>
      <c r="B62">
        <v>37</v>
      </c>
      <c r="C62">
        <v>9.770809995171728</v>
      </c>
      <c r="D62">
        <v>-0.19840395535858235</v>
      </c>
      <c r="E62" s="12" t="s">
        <v>256</v>
      </c>
      <c r="F62">
        <v>18</v>
      </c>
    </row>
    <row r="63" spans="1:6" x14ac:dyDescent="0.25">
      <c r="A63">
        <v>82.6</v>
      </c>
      <c r="B63">
        <v>8</v>
      </c>
      <c r="C63">
        <v>9.1170812133144317</v>
      </c>
      <c r="D63">
        <v>-8.0000157744133826</v>
      </c>
      <c r="E63" s="12" t="s">
        <v>256</v>
      </c>
      <c r="F63">
        <v>18</v>
      </c>
    </row>
    <row r="64" spans="1:6" x14ac:dyDescent="0.25">
      <c r="A64">
        <v>83.399999999999991</v>
      </c>
      <c r="B64">
        <v>47</v>
      </c>
      <c r="C64">
        <v>10.077376520509338</v>
      </c>
      <c r="D64">
        <v>4.7325928647384679</v>
      </c>
      <c r="E64" s="12" t="s">
        <v>255</v>
      </c>
      <c r="F64">
        <v>19</v>
      </c>
    </row>
    <row r="65" spans="1:6" x14ac:dyDescent="0.25">
      <c r="A65">
        <v>83.7</v>
      </c>
      <c r="B65">
        <v>43</v>
      </c>
      <c r="C65">
        <v>7.4245944083195541</v>
      </c>
      <c r="D65">
        <v>3.3788868390571478</v>
      </c>
      <c r="E65" s="12" t="s">
        <v>255</v>
      </c>
      <c r="F65">
        <v>19</v>
      </c>
    </row>
    <row r="66" spans="1:6" x14ac:dyDescent="0.25">
      <c r="A66">
        <v>85.6</v>
      </c>
      <c r="B66">
        <v>20</v>
      </c>
      <c r="C66">
        <v>9.5090536997251061</v>
      </c>
      <c r="D66">
        <v>8.6220169712584802</v>
      </c>
      <c r="E66" s="12" t="s">
        <v>255</v>
      </c>
      <c r="F66">
        <v>19</v>
      </c>
    </row>
    <row r="67" spans="1:6" x14ac:dyDescent="0.25">
      <c r="A67">
        <v>86</v>
      </c>
      <c r="B67">
        <v>6</v>
      </c>
      <c r="C67">
        <v>9.3427569098983412</v>
      </c>
      <c r="D67">
        <v>0.1604534150254544</v>
      </c>
      <c r="E67" s="12" t="s">
        <v>255</v>
      </c>
      <c r="F67">
        <v>19</v>
      </c>
    </row>
    <row r="68" spans="1:6" x14ac:dyDescent="0.25">
      <c r="A68">
        <v>86.1</v>
      </c>
      <c r="B68">
        <v>11</v>
      </c>
      <c r="C68">
        <v>8.6893692213437301</v>
      </c>
      <c r="D68">
        <v>0.76722922608040633</v>
      </c>
      <c r="E68" s="12" t="s">
        <v>255</v>
      </c>
      <c r="F68">
        <v>19</v>
      </c>
    </row>
    <row r="69" spans="1:6" x14ac:dyDescent="0.25">
      <c r="A69">
        <v>86.3</v>
      </c>
      <c r="B69">
        <v>7</v>
      </c>
      <c r="C69">
        <v>8.5369589217777531</v>
      </c>
      <c r="D69">
        <v>-1.3878755596193297</v>
      </c>
      <c r="E69" s="12" t="s">
        <v>256</v>
      </c>
      <c r="F69">
        <v>20</v>
      </c>
    </row>
    <row r="70" spans="1:6" x14ac:dyDescent="0.25">
      <c r="A70">
        <v>86.9</v>
      </c>
      <c r="B70">
        <v>13</v>
      </c>
      <c r="C70">
        <v>9.9728867502507441</v>
      </c>
      <c r="D70">
        <v>-6.1514405305175863</v>
      </c>
      <c r="E70" s="12" t="s">
        <v>256</v>
      </c>
      <c r="F70">
        <v>21</v>
      </c>
    </row>
    <row r="71" spans="1:6" x14ac:dyDescent="0.25">
      <c r="A71">
        <v>87.4</v>
      </c>
      <c r="B71">
        <v>32</v>
      </c>
      <c r="C71">
        <v>8.1835356067330416</v>
      </c>
      <c r="D71">
        <v>2.6134395990438613</v>
      </c>
      <c r="E71" s="12" t="s">
        <v>255</v>
      </c>
      <c r="F71">
        <v>22</v>
      </c>
    </row>
    <row r="72" spans="1:6" x14ac:dyDescent="0.25">
      <c r="A72">
        <v>89.3</v>
      </c>
      <c r="B72">
        <v>3</v>
      </c>
      <c r="C72">
        <v>8.5133599802728597</v>
      </c>
      <c r="D72">
        <v>-1.0234118464074129</v>
      </c>
      <c r="E72" s="12" t="s">
        <v>256</v>
      </c>
      <c r="F72">
        <v>23</v>
      </c>
    </row>
    <row r="73" spans="1:6" x14ac:dyDescent="0.25">
      <c r="A73">
        <v>89.8</v>
      </c>
      <c r="B73">
        <v>44</v>
      </c>
      <c r="C73">
        <v>10.048580260079705</v>
      </c>
      <c r="D73">
        <v>-0.58652772252925267</v>
      </c>
      <c r="E73" s="12" t="s">
        <v>256</v>
      </c>
      <c r="F73">
        <v>23</v>
      </c>
    </row>
    <row r="74" spans="1:6" x14ac:dyDescent="0.25">
      <c r="A74">
        <v>91.100000000000009</v>
      </c>
      <c r="B74">
        <v>39</v>
      </c>
      <c r="C74">
        <v>9.4503974392655543</v>
      </c>
      <c r="D74">
        <v>0.1868679502122248</v>
      </c>
      <c r="E74" s="12" t="s">
        <v>255</v>
      </c>
      <c r="F74">
        <v>24</v>
      </c>
    </row>
    <row r="75" spans="1:6" x14ac:dyDescent="0.25">
      <c r="A75">
        <v>91.3</v>
      </c>
      <c r="B75">
        <v>21</v>
      </c>
      <c r="C75">
        <v>9.4826855521064992</v>
      </c>
      <c r="D75">
        <v>-1.149771295128879</v>
      </c>
      <c r="E75" s="12" t="s">
        <v>256</v>
      </c>
      <c r="F75">
        <v>25</v>
      </c>
    </row>
    <row r="76" spans="1:6" x14ac:dyDescent="0.25">
      <c r="A76">
        <v>91.5</v>
      </c>
      <c r="B76">
        <v>9</v>
      </c>
      <c r="C76">
        <v>7.252418112962677</v>
      </c>
      <c r="D76">
        <v>-1.8223258792941346</v>
      </c>
      <c r="E76" s="12" t="s">
        <v>256</v>
      </c>
      <c r="F76">
        <v>25</v>
      </c>
    </row>
    <row r="77" spans="1:6" x14ac:dyDescent="0.25">
      <c r="A77">
        <v>93.8</v>
      </c>
      <c r="B77">
        <v>30</v>
      </c>
      <c r="C77">
        <v>9.4014536300501135</v>
      </c>
      <c r="D77">
        <v>-1.2548418181430048</v>
      </c>
      <c r="E77" s="12" t="s">
        <v>256</v>
      </c>
      <c r="F77">
        <v>25</v>
      </c>
    </row>
    <row r="78" spans="1:6" x14ac:dyDescent="0.25">
      <c r="A78">
        <v>94.1</v>
      </c>
      <c r="B78">
        <v>28</v>
      </c>
      <c r="C78">
        <v>7.210417548877631</v>
      </c>
      <c r="D78">
        <v>0.99804593150403953</v>
      </c>
      <c r="E78" s="12" t="s">
        <v>255</v>
      </c>
      <c r="F78">
        <v>26</v>
      </c>
    </row>
    <row r="79" spans="1:6" x14ac:dyDescent="0.25">
      <c r="A79">
        <v>94.199999999999989</v>
      </c>
      <c r="B79">
        <v>5</v>
      </c>
      <c r="C79">
        <v>8.0807917626801036</v>
      </c>
      <c r="D79">
        <v>2.9632466489710332</v>
      </c>
      <c r="E79" s="12" t="s">
        <v>255</v>
      </c>
      <c r="F79">
        <v>26</v>
      </c>
    </row>
    <row r="80" spans="1:6" x14ac:dyDescent="0.25">
      <c r="B80" s="38"/>
      <c r="C80" s="38"/>
      <c r="D80" s="38"/>
    </row>
    <row r="81" spans="2:4" ht="15.75" thickBot="1" x14ac:dyDescent="0.3">
      <c r="B81" s="22"/>
      <c r="C81" s="22"/>
      <c r="D81" s="22"/>
    </row>
  </sheetData>
  <sortState xmlns:xlrd2="http://schemas.microsoft.com/office/spreadsheetml/2017/richdata2" ref="B32:D81">
    <sortCondition ref="C32:C81"/>
  </sortState>
  <mergeCells count="2">
    <mergeCell ref="Q37:W40"/>
    <mergeCell ref="A1:D1"/>
  </mergeCells>
  <conditionalFormatting sqref="E32:E81">
    <cfRule type="cellIs" dxfId="1" priority="1" operator="equal">
      <formula>"+"</formula>
    </cfRule>
    <cfRule type="cellIs" dxfId="0" priority="2" operator="equal">
      <formula>"-"</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13</vt:i4>
      </vt:variant>
    </vt:vector>
  </HeadingPairs>
  <TitlesOfParts>
    <vt:vector size="13" baseType="lpstr">
      <vt:lpstr>Dane</vt:lpstr>
      <vt:lpstr>Arkusz1</vt:lpstr>
      <vt:lpstr>1. Opis danych</vt:lpstr>
      <vt:lpstr>2. Dobór zmiennych</vt:lpstr>
      <vt:lpstr>3a. Obserwacje nietypowe</vt:lpstr>
      <vt:lpstr>3b. Współliniowość</vt:lpstr>
      <vt:lpstr>4. Istotność parametrów</vt:lpstr>
      <vt:lpstr>5. Dopasowanie modelu do danych</vt:lpstr>
      <vt:lpstr>6. Badanie losowości</vt:lpstr>
      <vt:lpstr>7. Badanie normalności</vt:lpstr>
      <vt:lpstr>8. Badanie braku autokorelacji </vt:lpstr>
      <vt:lpstr>9. Badanie homoskedastyczności</vt:lpstr>
      <vt:lpstr>10. Wnioski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 Szawłowski</dc:creator>
  <cp:lastModifiedBy>Antoni Szawłowski</cp:lastModifiedBy>
  <dcterms:created xsi:type="dcterms:W3CDTF">2024-10-17T10:13:15Z</dcterms:created>
  <dcterms:modified xsi:type="dcterms:W3CDTF">2024-12-01T15:37:13Z</dcterms:modified>
</cp:coreProperties>
</file>