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7EB9BFEC-503E-4A8F-A9BE-95EE70692F82}" xr6:coauthVersionLast="36" xr6:coauthVersionMax="47" xr10:uidLastSave="{00000000-0000-0000-0000-000000000000}"/>
  <bookViews>
    <workbookView xWindow="0" yWindow="0" windowWidth="28800" windowHeight="1222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J56" i="1" l="1"/>
  <c r="K56" i="1" s="1"/>
  <c r="H56" i="1"/>
  <c r="I56" i="1" s="1"/>
  <c r="G56" i="1"/>
  <c r="J55" i="1"/>
  <c r="K55" i="1" s="1"/>
  <c r="H55" i="1"/>
  <c r="I55" i="1" s="1"/>
  <c r="G55" i="1"/>
  <c r="J54" i="1"/>
  <c r="K54" i="1" s="1"/>
  <c r="H54" i="1"/>
  <c r="I54" i="1" s="1"/>
  <c r="F54" i="1"/>
  <c r="G54" i="1" s="1"/>
  <c r="D54" i="1"/>
  <c r="E54" i="1" s="1"/>
  <c r="J45" i="1"/>
  <c r="K45" i="1" s="1"/>
  <c r="H45" i="1"/>
  <c r="I45" i="1" s="1"/>
  <c r="G45" i="1"/>
  <c r="E45" i="1"/>
  <c r="J44" i="1"/>
  <c r="K44" i="1" s="1"/>
  <c r="H44" i="1"/>
  <c r="I44" i="1" s="1"/>
  <c r="G44" i="1"/>
  <c r="E44" i="1"/>
  <c r="J43" i="1"/>
  <c r="K43" i="1" s="1"/>
  <c r="H43" i="1"/>
  <c r="I43" i="1" s="1"/>
  <c r="G43" i="1"/>
  <c r="E43" i="1"/>
  <c r="D19" i="1"/>
  <c r="E19" i="1" s="1"/>
  <c r="F19" i="1"/>
  <c r="G19" i="1" s="1"/>
  <c r="H19" i="1"/>
  <c r="I19" i="1" s="1"/>
  <c r="J19" i="1"/>
  <c r="K19" i="1" s="1"/>
  <c r="D17" i="1"/>
  <c r="E17" i="1" s="1"/>
  <c r="F17" i="1"/>
  <c r="G17" i="1" s="1"/>
  <c r="H17" i="1"/>
  <c r="I17" i="1" s="1"/>
  <c r="J17" i="1"/>
  <c r="K17" i="1" s="1"/>
  <c r="F31" i="1"/>
  <c r="G31" i="1" s="1"/>
  <c r="H31" i="1"/>
  <c r="I31" i="1" s="1"/>
  <c r="J31" i="1"/>
  <c r="K31" i="1" s="1"/>
  <c r="G14" i="1"/>
  <c r="H14" i="1"/>
  <c r="I14" i="1" s="1"/>
  <c r="J14" i="1"/>
  <c r="K14" i="1" s="1"/>
  <c r="J33" i="1"/>
  <c r="K33" i="1" s="1"/>
  <c r="H33" i="1"/>
  <c r="I33" i="1" s="1"/>
  <c r="G33" i="1"/>
  <c r="E33" i="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D16" i="1"/>
  <c r="E16" i="1" s="1"/>
  <c r="E18" i="1"/>
  <c r="E22" i="1"/>
  <c r="F20" i="1"/>
  <c r="G20" i="1" s="1"/>
  <c r="F21" i="1"/>
  <c r="G21" i="1" s="1"/>
  <c r="C57" i="1" l="1"/>
  <c r="C46" i="1"/>
  <c r="D21" i="1"/>
  <c r="E21" i="1" s="1"/>
  <c r="H21" i="1"/>
  <c r="I21" i="1" s="1"/>
  <c r="J21" i="1"/>
  <c r="K21" i="1" s="1"/>
  <c r="G22" i="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G15" i="1"/>
  <c r="J13" i="1"/>
  <c r="K13" i="1" s="1"/>
  <c r="H13" i="1"/>
  <c r="I13" i="1" s="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<sst xmlns="http://schemas.openxmlformats.org/spreadsheetml/2006/main" count="168" uniqueCount="99">
  <si>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</si>
  <si>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</si>
  <si>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</si>
  <si>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</si>
  <si>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</si>
  <si>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</si>
  <si>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</si>
  <si>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</si>
  <si>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</si>
  <si>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</si>
  <si>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</si>
  <si>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</si>
  <si>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</si>
  <si>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</si>
  <si>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</si>
  <si>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</si>
  <si>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</si>
  <si>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</si>
  <si>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</si>
  <si>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</si>
  <si>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</si>
  <si>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</si>
  <si>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</si>
  <si>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</si>
  <si>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</si>
  <si>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</si>
  <si>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</si>
  <si>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</si>
  <si>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</si>
  <si>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</si>
  <si>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</si>
  <si>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</si>
  <si>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</si>
  <si>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</si>
  <si>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</si>
  <si>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</si>
  <si>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</si>
  <si>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</si>
  <si>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</si>
  <si>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</si>
  <si>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</si>
  <si>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</si>
  <si>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</si>
  <si>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</si>
  <si>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</si>
  <si>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</si>
  <si>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</si>
  <si>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</si>
  <si>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</si>
  <si>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</si>
  <si>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</si>
  <si>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</si>
  <si>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</si>
  <si>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</si>
  <si>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</si>
  <si>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</si>
  <si>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</si>
  <si>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</si>
  <si>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</si>
  <si>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</si>
  <si>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</si>
  <si>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</si>
  <si>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</si>
  <si>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</si>
  <si>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</si>
  <si>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</si>
  <si>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</si>
  <si>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</si>
  <si>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</si>
  <si>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</si>
  <si>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</si>
  <si>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</si>
  <si>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</si>
  <si>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</si>
  <si>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</si>
  <si>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</si>
  <si>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</si>
  <si>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</si>
  <si>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</si>
  <si>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</si>
  <si>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</si>
  <si>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</si>
  <si>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</si>
  <si>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</si>
  <si>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</si>
  <si>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</si>
  <si>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</si>
  <si>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</si>
  <si>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</si>
  <si>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</si>
  <si>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</si>
  <si>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</si>
  <si>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</si>
  <si>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</si>
  <si>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</si>
  <si>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Maximiliano Lira</t>
  </si>
  <si>
    <t>Simon Andaur</t>
  </si>
  <si>
    <t>Dante Reyes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</si>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</sst>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F57" sqref="F5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5.3</v>
      </c>
      <c r="D4" s="6">
        <f>$C$35</f>
        <v>6</v>
      </c>
      <c r="E4" s="51">
        <f>C4*C$2+D4*D$2</f>
        <v>5.4749999999999996</v>
      </c>
      <c r="G4" s="1"/>
    </row>
    <row r="5" spans="1:11" x14ac:dyDescent="0.25">
      <c r="A5" s="5">
        <v>2</v>
      </c>
      <c r="B5" s="38" t="s">
        <v>96</v>
      </c>
      <c r="C5" s="6">
        <f>EVALUACION1!$C$24</f>
        <v>5.3</v>
      </c>
      <c r="D5" s="6">
        <f>C47</f>
        <v>5</v>
      </c>
      <c r="E5" s="51">
        <f t="shared" ref="E5:E6" si="0">C5*C$2+D5*D$2</f>
        <v>5.2249999999999996</v>
      </c>
      <c r="G5" s="1"/>
    </row>
    <row r="6" spans="1:11" x14ac:dyDescent="0.25">
      <c r="A6" s="5">
        <v>3</v>
      </c>
      <c r="B6" s="38" t="s">
        <v>97</v>
      </c>
      <c r="C6" s="6">
        <f>EVALUACION1!$C$24</f>
        <v>5.3</v>
      </c>
      <c r="D6" s="6">
        <f>C58</f>
        <v>5</v>
      </c>
      <c r="E6" s="51">
        <f t="shared" si="0"/>
        <v>5.2249999999999996</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c r="E13" s="17" t="str">
        <f>IF(D13="X",100*0.1,"")</f>
        <v/>
      </c>
      <c r="F13" s="17" t="s">
        <v>98</v>
      </c>
      <c r="G13" s="17">
        <f>IF(F13="X",60*0.1,"")</f>
        <v>6</v>
      </c>
      <c r="H13" s="17" t="str">
        <f t="shared" ref="H13:H16" si="1">IF($C13=ML,"X","")</f>
        <v/>
      </c>
      <c r="I13" s="17" t="str">
        <f>IF(H13="X",30*0.1,"")</f>
        <v/>
      </c>
      <c r="J13" s="17" t="str">
        <f t="shared" ref="J13:J16" si="2">IF($C13=NL,"X","")</f>
        <v/>
      </c>
      <c r="K13" s="17" t="str">
        <f t="shared" ref="K13:K16" si="3">IF($J13="X",0,"")</f>
        <v/>
      </c>
    </row>
    <row r="14" spans="1:11" ht="26.45" customHeight="1" outlineLevel="1" x14ac:dyDescent="0.25">
      <c r="A14" s="70"/>
      <c r="B14" s="41" t="str">
        <f>RUBRICA!A6</f>
        <v>2. Relaciona el Proyecto APT con las competencias del perfil de egreso de su Plan de Estudio.</v>
      </c>
      <c r="C14" s="39" t="s">
        <v>7</v>
      </c>
      <c r="D14" s="17"/>
      <c r="E14" s="17" t="str">
        <f t="shared" ref="E14" si="4">IF(D14="X",100*0.05,"")</f>
        <v/>
      </c>
      <c r="F14" s="17" t="s">
        <v>98</v>
      </c>
      <c r="G14" s="17">
        <f t="shared" ref="G14" si="5">IF(F14="X",60*0.05,"")</f>
        <v>3</v>
      </c>
      <c r="H14" s="17" t="str">
        <f t="shared" si="1"/>
        <v/>
      </c>
      <c r="I14" s="17" t="str">
        <f t="shared" ref="I14" si="6">IF(H14="X",30*0.05,"")</f>
        <v/>
      </c>
      <c r="J14" s="17" t="str">
        <f t="shared" si="2"/>
        <v/>
      </c>
      <c r="K14" s="17" t="str">
        <f t="shared" si="3"/>
        <v/>
      </c>
    </row>
    <row r="15" spans="1:11" ht="24" outlineLevel="1" x14ac:dyDescent="0.25">
      <c r="A15" s="70"/>
      <c r="B15" s="41" t="str">
        <f>RUBRICA!A8</f>
        <v xml:space="preserve">4.  Argumenta por qué el proyecto es factible de realizarse en el marco de la asignatura. </v>
      </c>
      <c r="C15" s="39" t="s">
        <v>7</v>
      </c>
      <c r="D15" s="17"/>
      <c r="E15" s="17" t="str">
        <f t="shared" ref="E15:E21" si="7">IF(D15="X",100*0.05,"")</f>
        <v/>
      </c>
      <c r="F15" s="17" t="s">
        <v>98</v>
      </c>
      <c r="G15" s="17">
        <f t="shared" ref="G15:G21" si="8">IF(F15="X",60*0.05,"")</f>
        <v>3</v>
      </c>
      <c r="H15" s="17" t="str">
        <f t="shared" si="1"/>
        <v/>
      </c>
      <c r="I15" s="17" t="str">
        <f t="shared" ref="I15:I21" si="9">IF(H15="X",30*0.05,"")</f>
        <v/>
      </c>
      <c r="J15" s="17" t="str">
        <f t="shared" si="2"/>
        <v/>
      </c>
      <c r="K15" s="17" t="str">
        <f t="shared" si="3"/>
        <v/>
      </c>
    </row>
    <row r="16" spans="1:11" ht="24" outlineLevel="1" x14ac:dyDescent="0.25">
      <c r="A16" s="70"/>
      <c r="B16" s="41" t="str">
        <f>RUBRICA!A9</f>
        <v xml:space="preserve">5. Formula objetivos claros, concisos y coherentes con la disciplina y la situación a abordar. </v>
      </c>
      <c r="C16" s="39" t="s">
        <v>7</v>
      </c>
      <c r="D16" s="17" t="str">
        <f t="shared" ref="D13:D16" si="10">IF($C16=CL,"X","")</f>
        <v>X</v>
      </c>
      <c r="E16" s="17">
        <f>IF(D16="X",100*0.05,"")</f>
        <v>5</v>
      </c>
      <c r="F16" s="17" t="str">
        <f t="shared" ref="F13:F16" si="11">IF($C16=L,"X","")</f>
        <v/>
      </c>
      <c r="G16" s="17" t="str">
        <f>IF(F16="X",60*0.05,"")</f>
        <v/>
      </c>
      <c r="H16" s="17" t="str">
        <f t="shared" si="1"/>
        <v/>
      </c>
      <c r="I16" s="17" t="str">
        <f>IF(H16="X",30*0.05,"")</f>
        <v/>
      </c>
      <c r="J16" s="17" t="str">
        <f t="shared" si="2"/>
        <v/>
      </c>
      <c r="K16" s="17" t="str">
        <f t="shared" si="3"/>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c r="E18" s="17" t="str">
        <f t="shared" ref="E18" si="20">IF(D18="X",100*0.1,"")</f>
        <v/>
      </c>
      <c r="F18" s="17" t="s">
        <v>98</v>
      </c>
      <c r="G18" s="17">
        <f t="shared" ref="G18" si="21">IF(F18="X",60*0.1,"")</f>
        <v>6</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8"/>
        <v/>
      </c>
      <c r="H20" s="17" t="str">
        <f t="shared" si="16"/>
        <v/>
      </c>
      <c r="I20" s="17" t="str">
        <f t="shared" si="9"/>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7"/>
        <v>5</v>
      </c>
      <c r="F21" s="17" t="str">
        <f t="shared" si="14"/>
        <v/>
      </c>
      <c r="G21" s="17" t="str">
        <f t="shared" si="8"/>
        <v/>
      </c>
      <c r="H21" s="17" t="str">
        <f t="shared" si="16"/>
        <v/>
      </c>
      <c r="I21" s="17" t="str">
        <f t="shared" si="9"/>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c r="E22" s="17" t="str">
        <f>IF(D22="X",100*0.1,"")</f>
        <v/>
      </c>
      <c r="F22" s="17" t="s">
        <v>98</v>
      </c>
      <c r="G22" s="17">
        <f>IF(F22="X",60*0.1,"")</f>
        <v>6</v>
      </c>
      <c r="H22" s="17" t="str">
        <f t="shared" si="16"/>
        <v/>
      </c>
      <c r="I22" s="17" t="str">
        <f>IF(H22="X",30*0.1,"")</f>
        <v/>
      </c>
      <c r="J22" s="17" t="str">
        <f t="shared" si="18"/>
        <v/>
      </c>
      <c r="K22" s="17" t="str">
        <f t="shared" si="19"/>
        <v/>
      </c>
    </row>
    <row r="23" spans="1:11" ht="15.75" customHeight="1" outlineLevel="1" x14ac:dyDescent="0.3">
      <c r="A23" s="66"/>
      <c r="B23" s="40" t="s">
        <v>6</v>
      </c>
      <c r="C23" s="44">
        <f>E23+G23+I23+K23</f>
        <v>54</v>
      </c>
      <c r="D23" s="20"/>
      <c r="E23" s="20">
        <f>SUM(E13:E22)</f>
        <v>30</v>
      </c>
      <c r="F23" s="20"/>
      <c r="G23" s="20">
        <f>SUM(G13:G22)</f>
        <v>24</v>
      </c>
      <c r="H23" s="20"/>
      <c r="I23" s="20">
        <f>SUM(I13:I22)</f>
        <v>0</v>
      </c>
      <c r="J23" s="20"/>
      <c r="K23" s="20">
        <f>SUM(K13:K22)</f>
        <v>0</v>
      </c>
    </row>
    <row r="24" spans="1:11" ht="15.75" customHeight="1" outlineLevel="1" x14ac:dyDescent="0.3">
      <c r="A24" s="54"/>
      <c r="B24" s="43" t="s">
        <v>16</v>
      </c>
      <c r="C24" s="21">
        <f>VLOOKUP(C23,ESCALA_IEP!A2:B142,2,FALSE)</f>
        <v>5.3</v>
      </c>
    </row>
    <row r="25" spans="1:11" ht="15.75" customHeight="1" x14ac:dyDescent="0.25"/>
    <row r="26" spans="1:11" ht="15.75" customHeight="1" x14ac:dyDescent="0.25"/>
    <row r="27" spans="1:11" ht="15.75" customHeight="1" x14ac:dyDescent="0.25">
      <c r="A27" s="65" t="s">
        <v>18</v>
      </c>
      <c r="B27" s="53" t="s">
        <v>19</v>
      </c>
      <c r="C27" s="55" t="str">
        <f>$B$4</f>
        <v>Maximiliano Lira</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c r="E33" s="17" t="str">
        <f>IF(D33="X",100*0.1,"")</f>
        <v/>
      </c>
      <c r="F33" s="17" t="s">
        <v>98</v>
      </c>
      <c r="G33" s="17">
        <f>IF(F33="X",60*0.1,"")</f>
        <v>6</v>
      </c>
      <c r="H33" s="17" t="str">
        <f>IF($C33=ML,"X","")</f>
        <v/>
      </c>
      <c r="I33" s="17" t="str">
        <f>IF(H33="X",30*0.1,"")</f>
        <v/>
      </c>
      <c r="J33" s="17" t="str">
        <f>IF($C33=NL,"X","")</f>
        <v/>
      </c>
      <c r="K33" s="17" t="str">
        <f>IF($J33="X",0,"")</f>
        <v/>
      </c>
    </row>
    <row r="34" spans="1:11" ht="15.75" customHeight="1" x14ac:dyDescent="0.3">
      <c r="A34" s="66"/>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3">
      <c r="A35" s="54"/>
      <c r="B35" s="18" t="s">
        <v>16</v>
      </c>
      <c r="C35" s="21">
        <f>VLOOKUP(C34,ESCALA_TRAB_EQUIP!A2:B62,2,FALSE)</f>
        <v>6</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Simon Andaur</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
        <v>98</v>
      </c>
      <c r="E43" s="17">
        <f>IF(D43="X",100*0.1,"")</f>
        <v>10</v>
      </c>
      <c r="F43" s="17"/>
      <c r="G43" s="17" t="str">
        <f>IF(F43="X",60*0.1,"")</f>
        <v/>
      </c>
      <c r="H43" s="17" t="str">
        <f t="shared" ref="H43:H44" si="31">IF($C43=ML,"X","")</f>
        <v/>
      </c>
      <c r="I43" s="17" t="str">
        <f>IF(H43="X",30*0.1,"")</f>
        <v/>
      </c>
      <c r="J43" s="17" t="str">
        <f t="shared" ref="J43:J44" si="32">IF($C43=NL,"X","")</f>
        <v/>
      </c>
      <c r="K43" s="17" t="str">
        <f t="shared" ref="K43:K44" si="33">IF($J43="X",0,"")</f>
        <v/>
      </c>
    </row>
    <row r="44" spans="1:11" ht="24" x14ac:dyDescent="0.25">
      <c r="A44" s="66"/>
      <c r="B44" s="41" t="str">
        <f>RUBRICA!A15</f>
        <v>11. Expone el tema utilizando un lenguaje técnico disciplinar al presentar la propuesta y responde evidenciando un manejo de la información. *</v>
      </c>
      <c r="C44" s="39" t="s">
        <v>7</v>
      </c>
      <c r="D44" s="17"/>
      <c r="E44" s="17" t="str">
        <f>IF(D44="X",100*0.1,"")</f>
        <v/>
      </c>
      <c r="F44" s="17" t="s">
        <v>98</v>
      </c>
      <c r="G44" s="17">
        <f>IF(F44="X",60*0.1,"")</f>
        <v>6</v>
      </c>
      <c r="H44" s="17" t="str">
        <f t="shared" si="31"/>
        <v/>
      </c>
      <c r="I44" s="17" t="str">
        <f>IF(H44="X",30*0.1,"")</f>
        <v/>
      </c>
      <c r="J44" s="17" t="str">
        <f t="shared" si="32"/>
        <v/>
      </c>
      <c r="K44" s="17" t="str">
        <f t="shared" si="33"/>
        <v/>
      </c>
    </row>
    <row r="45" spans="1:11" ht="15.75" customHeight="1" x14ac:dyDescent="0.25">
      <c r="A45" s="66"/>
      <c r="B45" s="41" t="str">
        <f>RUBRICA!A17</f>
        <v>13. Colaboración y trabajo en equipo *</v>
      </c>
      <c r="C45" s="39" t="s">
        <v>7</v>
      </c>
      <c r="D45" s="17"/>
      <c r="E45" s="17" t="str">
        <f>IF(D45="X",100*0.1,"")</f>
        <v/>
      </c>
      <c r="F45" s="17" t="s">
        <v>98</v>
      </c>
      <c r="G45" s="17">
        <f>IF(F45="X",60*0.1,"")</f>
        <v>6</v>
      </c>
      <c r="H45" s="17" t="str">
        <f>IF($C45=ML,"X","")</f>
        <v/>
      </c>
      <c r="I45" s="17" t="str">
        <f>IF(H45="X",30*0.1,"")</f>
        <v/>
      </c>
      <c r="J45" s="17" t="str">
        <f>IF($C45=NL,"X","")</f>
        <v/>
      </c>
      <c r="K45" s="17" t="str">
        <f>IF($J45="X",0,"")</f>
        <v/>
      </c>
    </row>
    <row r="46" spans="1:11" ht="15.75" customHeight="1" x14ac:dyDescent="0.3">
      <c r="A46" s="66"/>
      <c r="B46" s="22" t="s">
        <v>17</v>
      </c>
      <c r="C46" s="19">
        <f>E46+G46+I46+K46</f>
        <v>22</v>
      </c>
      <c r="D46" s="20"/>
      <c r="E46" s="20">
        <f>SUM(E43:E45)</f>
        <v>10</v>
      </c>
      <c r="F46" s="20"/>
      <c r="G46" s="20">
        <f t="shared" ref="G46" si="34">SUM(G43:G45)</f>
        <v>12</v>
      </c>
      <c r="H46" s="20"/>
      <c r="I46" s="20">
        <f t="shared" ref="I46" si="35">SUM(I43:I45)</f>
        <v>0</v>
      </c>
      <c r="J46" s="20"/>
      <c r="K46" s="20">
        <f t="shared" ref="K46" si="36">SUM(K43:K45)</f>
        <v>0</v>
      </c>
    </row>
    <row r="47" spans="1:11" ht="15.75" customHeight="1" x14ac:dyDescent="0.3">
      <c r="A47" s="54"/>
      <c r="B47" s="18" t="s">
        <v>16</v>
      </c>
      <c r="C47" s="21">
        <f>VLOOKUP(C46,ESCALA_TRAB_EQUIP!A2:B62,2,FALSE)</f>
        <v>5</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Dante Reyes</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7">IF($C54=CL,"X","")</f>
        <v>X</v>
      </c>
      <c r="E54" s="17">
        <f>IF(D54="X",100*0.1,"")</f>
        <v>10</v>
      </c>
      <c r="F54" s="17" t="str">
        <f t="shared" ref="F54:F55" si="38">IF($C54=L,"X","")</f>
        <v/>
      </c>
      <c r="G54" s="17" t="str">
        <f>IF(F54="X",60*0.1,"")</f>
        <v/>
      </c>
      <c r="H54" s="17" t="str">
        <f t="shared" ref="H54:H55" si="39">IF($C54=ML,"X","")</f>
        <v/>
      </c>
      <c r="I54" s="17" t="str">
        <f>IF(H54="X",30*0.1,"")</f>
        <v/>
      </c>
      <c r="J54" s="17" t="str">
        <f t="shared" ref="J54:J55" si="40">IF($C54=NL,"X","")</f>
        <v/>
      </c>
      <c r="K54" s="17" t="str">
        <f t="shared" ref="K54:K55" si="41">IF($J54="X",0,"")</f>
        <v/>
      </c>
    </row>
    <row r="55" spans="1:11" ht="24" x14ac:dyDescent="0.25">
      <c r="A55" s="66"/>
      <c r="B55" s="41" t="str">
        <f>RUBRICA!A15</f>
        <v>11. Expone el tema utilizando un lenguaje técnico disciplinar al presentar la propuesta y responde evidenciando un manejo de la información. *</v>
      </c>
      <c r="C55" s="39" t="s">
        <v>7</v>
      </c>
      <c r="D55" s="17"/>
      <c r="E55" s="17"/>
      <c r="F55" s="17" t="s">
        <v>98</v>
      </c>
      <c r="G55" s="17">
        <f>IF(F55="X",60*0.1,"")</f>
        <v>6</v>
      </c>
      <c r="H55" s="17" t="str">
        <f t="shared" si="39"/>
        <v/>
      </c>
      <c r="I55" s="17" t="str">
        <f>IF(H55="X",30*0.1,"")</f>
        <v/>
      </c>
      <c r="J55" s="17" t="str">
        <f t="shared" si="40"/>
        <v/>
      </c>
      <c r="K55" s="17" t="str">
        <f t="shared" si="41"/>
        <v/>
      </c>
    </row>
    <row r="56" spans="1:11" ht="15.75" customHeight="1" x14ac:dyDescent="0.25">
      <c r="A56" s="66"/>
      <c r="B56" s="41" t="str">
        <f>RUBRICA!A17</f>
        <v>13. Colaboración y trabajo en equipo *</v>
      </c>
      <c r="C56" s="39" t="s">
        <v>7</v>
      </c>
      <c r="D56" s="17"/>
      <c r="E56" s="17"/>
      <c r="F56" s="17" t="s">
        <v>98</v>
      </c>
      <c r="G56" s="17">
        <f>IF(F56="X",60*0.1,"")</f>
        <v>6</v>
      </c>
      <c r="H56" s="17" t="str">
        <f>IF($C56=ML,"X","")</f>
        <v/>
      </c>
      <c r="I56" s="17" t="str">
        <f>IF(H56="X",30*0.1,"")</f>
        <v/>
      </c>
      <c r="J56" s="17" t="str">
        <f>IF($C56=NL,"X","")</f>
        <v/>
      </c>
      <c r="K56" s="17" t="str">
        <f>IF($J56="X",0,"")</f>
        <v/>
      </c>
    </row>
    <row r="57" spans="1:11" ht="15.75" customHeight="1" x14ac:dyDescent="0.3">
      <c r="A57" s="66"/>
      <c r="B57" s="22" t="s">
        <v>17</v>
      </c>
      <c r="C57" s="19">
        <f>E57+G57+I57+K57</f>
        <v>22</v>
      </c>
      <c r="D57" s="20">
        <f>COUNTIF(D55:D56,"X")</f>
        <v>0</v>
      </c>
      <c r="E57" s="20">
        <f>SUM(E54:E56)</f>
        <v>10</v>
      </c>
      <c r="F57" s="20">
        <f t="shared" ref="F57" si="42">SUM(F54:F56)</f>
        <v>0</v>
      </c>
      <c r="G57" s="20">
        <f t="shared" ref="G57" si="43">SUM(G54:G56)</f>
        <v>12</v>
      </c>
      <c r="H57" s="20">
        <f t="shared" ref="H57" si="44">SUM(H54:H56)</f>
        <v>0</v>
      </c>
      <c r="I57" s="20">
        <f t="shared" ref="I57" si="45">SUM(I54:I56)</f>
        <v>0</v>
      </c>
      <c r="J57" s="20">
        <f t="shared" ref="J57" si="46">SUM(J54:J56)</f>
        <v>0</v>
      </c>
      <c r="K57" s="20">
        <f t="shared" ref="K57" si="47">SUM(K54:K56)</f>
        <v>0</v>
      </c>
    </row>
    <row r="58" spans="1:11" ht="15.75" customHeight="1" x14ac:dyDescent="0.3">
      <c r="A58" s="54"/>
      <c r="B58" s="18" t="s">
        <v>16</v>
      </c>
      <c r="C58" s="21">
        <f>VLOOKUP(C57,ESCALA_TRAB_EQUIP!A2:B62,2,FALSE)</f>
        <v>5</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2024-09-10T12:06:43Z</dcterms:modified>
</cp:coreProperties>
</file>