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\TOWER\Warehouse\OKO-02_Test-2\Тест\2019_07_22-26\"/>
    </mc:Choice>
  </mc:AlternateContent>
  <bookViews>
    <workbookView xWindow="0" yWindow="0" windowWidth="24000" windowHeight="10425" activeTab="5"/>
  </bookViews>
  <sheets>
    <sheet name="Пересечения на одной высоте" sheetId="1" r:id="rId1"/>
    <sheet name="1" sheetId="6" r:id="rId2"/>
    <sheet name="2" sheetId="7" r:id="rId3"/>
    <sheet name="2019_05_21" sheetId="4" r:id="rId4"/>
    <sheet name="2019_05_28" sheetId="5" r:id="rId5"/>
    <sheet name="Итог" sheetId="2" r:id="rId6"/>
    <sheet name="Время" sheetId="3" r:id="rId7"/>
  </sheets>
  <calcPr calcId="162913"/>
</workbook>
</file>

<file path=xl/calcChain.xml><?xml version="1.0" encoding="utf-8"?>
<calcChain xmlns="http://schemas.openxmlformats.org/spreadsheetml/2006/main">
  <c r="O5" i="2" l="1"/>
  <c r="O4" i="2"/>
  <c r="M5" i="2"/>
  <c r="N5" i="2"/>
  <c r="N4" i="2"/>
  <c r="M4" i="2"/>
  <c r="L4" i="2"/>
  <c r="K4" i="2"/>
  <c r="J4" i="2"/>
  <c r="I4" i="2"/>
  <c r="H4" i="2"/>
  <c r="G4" i="2"/>
  <c r="I9" i="7"/>
  <c r="H9" i="7"/>
  <c r="L5" i="2" s="1"/>
  <c r="F9" i="7"/>
  <c r="J5" i="2" s="1"/>
  <c r="G41" i="7"/>
  <c r="H41" i="7" s="1"/>
  <c r="G40" i="7"/>
  <c r="H40" i="7" s="1"/>
  <c r="D40" i="7"/>
  <c r="J40" i="7" s="1"/>
  <c r="K40" i="7" s="1"/>
  <c r="L40" i="7" s="1"/>
  <c r="G36" i="7"/>
  <c r="H36" i="7" s="1"/>
  <c r="D36" i="7"/>
  <c r="J36" i="7" s="1"/>
  <c r="K36" i="7" s="1"/>
  <c r="L36" i="7" s="1"/>
  <c r="G35" i="7"/>
  <c r="H35" i="7" s="1"/>
  <c r="G34" i="7"/>
  <c r="H34" i="7" s="1"/>
  <c r="D34" i="7"/>
  <c r="J34" i="7" s="1"/>
  <c r="K34" i="7" s="1"/>
  <c r="L34" i="7" s="1"/>
  <c r="G33" i="7"/>
  <c r="H33" i="7" s="1"/>
  <c r="G32" i="7"/>
  <c r="H32" i="7" s="1"/>
  <c r="G31" i="7"/>
  <c r="H31" i="7" s="1"/>
  <c r="G30" i="7"/>
  <c r="H30" i="7" s="1"/>
  <c r="D30" i="7"/>
  <c r="J30" i="7" s="1"/>
  <c r="K30" i="7" s="1"/>
  <c r="L30" i="7" s="1"/>
  <c r="G29" i="7"/>
  <c r="H29" i="7" s="1"/>
  <c r="G28" i="7"/>
  <c r="H28" i="7" s="1"/>
  <c r="D28" i="7"/>
  <c r="J28" i="7" s="1"/>
  <c r="K28" i="7" s="1"/>
  <c r="L28" i="7" s="1"/>
  <c r="G70" i="7"/>
  <c r="H70" i="7" s="1"/>
  <c r="G69" i="7"/>
  <c r="H69" i="7" s="1"/>
  <c r="D69" i="7"/>
  <c r="J69" i="7" s="1"/>
  <c r="K69" i="7" s="1"/>
  <c r="L69" i="7" s="1"/>
  <c r="G65" i="7"/>
  <c r="H65" i="7" s="1"/>
  <c r="D65" i="7"/>
  <c r="J65" i="7" s="1"/>
  <c r="K65" i="7" s="1"/>
  <c r="L65" i="7" s="1"/>
  <c r="G64" i="7"/>
  <c r="H64" i="7" s="1"/>
  <c r="G63" i="7"/>
  <c r="H63" i="7" s="1"/>
  <c r="D63" i="7"/>
  <c r="J63" i="7" s="1"/>
  <c r="K63" i="7" s="1"/>
  <c r="L63" i="7" s="1"/>
  <c r="G62" i="7"/>
  <c r="H62" i="7" s="1"/>
  <c r="G61" i="7"/>
  <c r="H61" i="7" s="1"/>
  <c r="G60" i="7"/>
  <c r="H60" i="7" s="1"/>
  <c r="G59" i="7"/>
  <c r="H59" i="7" s="1"/>
  <c r="D59" i="7"/>
  <c r="J59" i="7" s="1"/>
  <c r="K59" i="7" s="1"/>
  <c r="L59" i="7" s="1"/>
  <c r="G58" i="7"/>
  <c r="H58" i="7" s="1"/>
  <c r="G57" i="7"/>
  <c r="H57" i="7" s="1"/>
  <c r="D57" i="7"/>
  <c r="J57" i="7" s="1"/>
  <c r="K57" i="7" s="1"/>
  <c r="L57" i="7" s="1"/>
  <c r="D9" i="7"/>
  <c r="H5" i="2" s="1"/>
  <c r="C9" i="7"/>
  <c r="G5" i="2" s="1"/>
  <c r="K9" i="6"/>
  <c r="J9" i="6"/>
  <c r="I9" i="6"/>
  <c r="H9" i="6"/>
  <c r="G9" i="6"/>
  <c r="F9" i="6"/>
  <c r="E9" i="6"/>
  <c r="D9" i="6"/>
  <c r="C9" i="6"/>
  <c r="E33" i="6"/>
  <c r="E32" i="6"/>
  <c r="E31" i="6"/>
  <c r="E30" i="6"/>
  <c r="E29" i="6"/>
  <c r="E28" i="6"/>
  <c r="G105" i="6"/>
  <c r="H105" i="6" s="1"/>
  <c r="D105" i="6"/>
  <c r="J105" i="6" s="1"/>
  <c r="K105" i="6" s="1"/>
  <c r="L105" i="6" s="1"/>
  <c r="G104" i="6"/>
  <c r="H104" i="6" s="1"/>
  <c r="D104" i="6"/>
  <c r="J104" i="6" s="1"/>
  <c r="K104" i="6" s="1"/>
  <c r="L104" i="6" s="1"/>
  <c r="G103" i="6"/>
  <c r="H103" i="6" s="1"/>
  <c r="D103" i="6"/>
  <c r="J103" i="6" s="1"/>
  <c r="K103" i="6" s="1"/>
  <c r="L103" i="6" s="1"/>
  <c r="G102" i="6"/>
  <c r="H102" i="6" s="1"/>
  <c r="D102" i="6"/>
  <c r="J102" i="6" s="1"/>
  <c r="K102" i="6" s="1"/>
  <c r="L102" i="6" s="1"/>
  <c r="G101" i="6"/>
  <c r="H101" i="6" s="1"/>
  <c r="D101" i="6"/>
  <c r="J101" i="6" s="1"/>
  <c r="K101" i="6" s="1"/>
  <c r="L101" i="6" s="1"/>
  <c r="G100" i="6"/>
  <c r="H100" i="6" s="1"/>
  <c r="D100" i="6"/>
  <c r="J100" i="6" s="1"/>
  <c r="K100" i="6" s="1"/>
  <c r="L100" i="6" s="1"/>
  <c r="G99" i="6"/>
  <c r="H99" i="6" s="1"/>
  <c r="G92" i="6"/>
  <c r="H92" i="6" s="1"/>
  <c r="D92" i="6"/>
  <c r="J92" i="6" s="1"/>
  <c r="K92" i="6" s="1"/>
  <c r="L92" i="6" s="1"/>
  <c r="G91" i="6"/>
  <c r="H91" i="6" s="1"/>
  <c r="D91" i="6"/>
  <c r="J91" i="6" s="1"/>
  <c r="K91" i="6" s="1"/>
  <c r="L91" i="6" s="1"/>
  <c r="H90" i="6"/>
  <c r="G90" i="6"/>
  <c r="D90" i="6"/>
  <c r="J90" i="6" s="1"/>
  <c r="K90" i="6" s="1"/>
  <c r="L90" i="6" s="1"/>
  <c r="G89" i="6"/>
  <c r="H89" i="6" s="1"/>
  <c r="D89" i="6"/>
  <c r="J89" i="6" s="1"/>
  <c r="K89" i="6" s="1"/>
  <c r="L89" i="6" s="1"/>
  <c r="G88" i="6"/>
  <c r="H88" i="6" s="1"/>
  <c r="D88" i="6"/>
  <c r="J88" i="6" s="1"/>
  <c r="K88" i="6" s="1"/>
  <c r="L88" i="6" s="1"/>
  <c r="G87" i="6"/>
  <c r="H87" i="6" s="1"/>
  <c r="D87" i="6"/>
  <c r="J87" i="6" s="1"/>
  <c r="K87" i="6" s="1"/>
  <c r="L87" i="6" s="1"/>
  <c r="G79" i="6"/>
  <c r="H79" i="6" s="1"/>
  <c r="D79" i="6"/>
  <c r="J79" i="6" s="1"/>
  <c r="K79" i="6" s="1"/>
  <c r="L79" i="6" s="1"/>
  <c r="G78" i="6"/>
  <c r="H78" i="6" s="1"/>
  <c r="D78" i="6"/>
  <c r="J78" i="6" s="1"/>
  <c r="K78" i="6" s="1"/>
  <c r="L78" i="6" s="1"/>
  <c r="G77" i="6"/>
  <c r="H77" i="6" s="1"/>
  <c r="D77" i="6"/>
  <c r="J77" i="6" s="1"/>
  <c r="K77" i="6" s="1"/>
  <c r="L77" i="6" s="1"/>
  <c r="G76" i="6"/>
  <c r="H76" i="6" s="1"/>
  <c r="G75" i="6"/>
  <c r="H75" i="6" s="1"/>
  <c r="G74" i="6"/>
  <c r="H74" i="6" s="1"/>
  <c r="D74" i="6"/>
  <c r="J74" i="6" s="1"/>
  <c r="K74" i="6" s="1"/>
  <c r="L74" i="6" s="1"/>
  <c r="G73" i="6"/>
  <c r="H73" i="6" s="1"/>
  <c r="D73" i="6"/>
  <c r="J73" i="6" s="1"/>
  <c r="K73" i="6" s="1"/>
  <c r="L73" i="6" s="1"/>
  <c r="G66" i="6"/>
  <c r="H66" i="6" s="1"/>
  <c r="D66" i="6"/>
  <c r="J66" i="6" s="1"/>
  <c r="K66" i="6" s="1"/>
  <c r="L66" i="6" s="1"/>
  <c r="G65" i="6"/>
  <c r="H65" i="6" s="1"/>
  <c r="D65" i="6"/>
  <c r="J65" i="6" s="1"/>
  <c r="K65" i="6" s="1"/>
  <c r="L65" i="6" s="1"/>
  <c r="G64" i="6"/>
  <c r="H64" i="6" s="1"/>
  <c r="D64" i="6"/>
  <c r="J64" i="6" s="1"/>
  <c r="K64" i="6" s="1"/>
  <c r="L64" i="6" s="1"/>
  <c r="G63" i="6"/>
  <c r="H63" i="6" s="1"/>
  <c r="D63" i="6"/>
  <c r="J63" i="6" s="1"/>
  <c r="K63" i="6" s="1"/>
  <c r="L63" i="6" s="1"/>
  <c r="G62" i="6"/>
  <c r="H62" i="6" s="1"/>
  <c r="D62" i="6"/>
  <c r="J62" i="6" s="1"/>
  <c r="K62" i="6" s="1"/>
  <c r="L62" i="6" s="1"/>
  <c r="G61" i="6"/>
  <c r="H61" i="6" s="1"/>
  <c r="D61" i="6"/>
  <c r="J61" i="6" s="1"/>
  <c r="K61" i="6" s="1"/>
  <c r="L61" i="6" s="1"/>
  <c r="G54" i="6"/>
  <c r="H54" i="6" s="1"/>
  <c r="G53" i="6"/>
  <c r="H53" i="6" s="1"/>
  <c r="D53" i="6"/>
  <c r="J53" i="6" s="1"/>
  <c r="K53" i="6" s="1"/>
  <c r="L53" i="6" s="1"/>
  <c r="G49" i="6"/>
  <c r="H49" i="6" s="1"/>
  <c r="D49" i="6"/>
  <c r="J49" i="6" s="1"/>
  <c r="K49" i="6" s="1"/>
  <c r="L49" i="6" s="1"/>
  <c r="G48" i="6"/>
  <c r="H48" i="6" s="1"/>
  <c r="G47" i="6"/>
  <c r="H47" i="6" s="1"/>
  <c r="D47" i="6"/>
  <c r="J47" i="6" s="1"/>
  <c r="K47" i="6" s="1"/>
  <c r="L47" i="6" s="1"/>
  <c r="G46" i="6"/>
  <c r="H46" i="6" s="1"/>
  <c r="G45" i="6"/>
  <c r="H45" i="6" s="1"/>
  <c r="G44" i="6"/>
  <c r="H44" i="6" s="1"/>
  <c r="G43" i="6"/>
  <c r="H43" i="6" s="1"/>
  <c r="D43" i="6"/>
  <c r="J43" i="6" s="1"/>
  <c r="K43" i="6" s="1"/>
  <c r="L43" i="6" s="1"/>
  <c r="G42" i="6"/>
  <c r="H42" i="6" s="1"/>
  <c r="G41" i="6"/>
  <c r="H41" i="6" s="1"/>
  <c r="D41" i="6"/>
  <c r="J41" i="6" s="1"/>
  <c r="K41" i="6" s="1"/>
  <c r="L41" i="6" s="1"/>
  <c r="G33" i="6"/>
  <c r="H33" i="6" s="1"/>
  <c r="D33" i="6"/>
  <c r="J33" i="6" s="1"/>
  <c r="K33" i="6" s="1"/>
  <c r="L33" i="6" s="1"/>
  <c r="G32" i="6"/>
  <c r="H32" i="6" s="1"/>
  <c r="D32" i="6"/>
  <c r="J32" i="6" s="1"/>
  <c r="K32" i="6" s="1"/>
  <c r="L32" i="6" s="1"/>
  <c r="G31" i="6"/>
  <c r="H31" i="6" s="1"/>
  <c r="D31" i="6"/>
  <c r="J31" i="6" s="1"/>
  <c r="K31" i="6" s="1"/>
  <c r="L31" i="6" s="1"/>
  <c r="G30" i="6"/>
  <c r="H30" i="6" s="1"/>
  <c r="D30" i="6"/>
  <c r="J30" i="6" s="1"/>
  <c r="K30" i="6" s="1"/>
  <c r="L30" i="6" s="1"/>
  <c r="G29" i="6"/>
  <c r="H29" i="6" s="1"/>
  <c r="D29" i="6"/>
  <c r="J29" i="6" s="1"/>
  <c r="K29" i="6" s="1"/>
  <c r="L29" i="6" s="1"/>
  <c r="G28" i="6"/>
  <c r="H28" i="6" s="1"/>
  <c r="D28" i="6"/>
  <c r="J28" i="6" s="1"/>
  <c r="K28" i="6" s="1"/>
  <c r="L28" i="6" s="1"/>
  <c r="G27" i="6"/>
  <c r="H27" i="6" s="1"/>
  <c r="F43" i="1"/>
  <c r="G43" i="1" s="1"/>
  <c r="F37" i="1"/>
  <c r="G37" i="1" s="1"/>
  <c r="F35" i="1"/>
  <c r="G35" i="1" s="1"/>
  <c r="F34" i="1"/>
  <c r="G34" i="1" s="1"/>
  <c r="F33" i="1"/>
  <c r="G33" i="1" s="1"/>
  <c r="F31" i="1"/>
  <c r="G31" i="1" s="1"/>
  <c r="F16" i="1"/>
  <c r="G16" i="1" s="1"/>
  <c r="K9" i="7" l="1"/>
  <c r="G9" i="7"/>
  <c r="K5" i="2" s="1"/>
  <c r="E9" i="7"/>
  <c r="I5" i="2" s="1"/>
  <c r="E19" i="5"/>
  <c r="F19" i="5" s="1"/>
  <c r="E58" i="5"/>
  <c r="F58" i="5" s="1"/>
  <c r="E57" i="5"/>
  <c r="F57" i="5" s="1"/>
  <c r="C57" i="5"/>
  <c r="H57" i="5" s="1"/>
  <c r="I57" i="5" s="1"/>
  <c r="E56" i="5"/>
  <c r="F56" i="5" s="1"/>
  <c r="E55" i="5"/>
  <c r="F55" i="5" s="1"/>
  <c r="E54" i="5"/>
  <c r="F54" i="5" s="1"/>
  <c r="E53" i="5"/>
  <c r="F53" i="5" s="1"/>
  <c r="E44" i="5"/>
  <c r="F44" i="5" s="1"/>
  <c r="E43" i="5"/>
  <c r="F43" i="5" s="1"/>
  <c r="C43" i="5"/>
  <c r="H43" i="5" s="1"/>
  <c r="I43" i="5" s="1"/>
  <c r="E42" i="5"/>
  <c r="F42" i="5" s="1"/>
  <c r="E41" i="5"/>
  <c r="F41" i="5" s="1"/>
  <c r="E32" i="5"/>
  <c r="F32" i="5" s="1"/>
  <c r="C32" i="5"/>
  <c r="H32" i="5" s="1"/>
  <c r="I32" i="5" s="1"/>
  <c r="E31" i="5"/>
  <c r="F31" i="5" s="1"/>
  <c r="E29" i="5"/>
  <c r="F29" i="5" s="1"/>
  <c r="E28" i="5"/>
  <c r="F28" i="5" s="1"/>
  <c r="E20" i="5"/>
  <c r="F20" i="5" s="1"/>
  <c r="C20" i="5"/>
  <c r="H20" i="5" s="1"/>
  <c r="I20" i="5" s="1"/>
  <c r="E18" i="5"/>
  <c r="F18" i="5" s="1"/>
  <c r="E17" i="5"/>
  <c r="F17" i="5" s="1"/>
  <c r="E16" i="5"/>
  <c r="F16" i="5" s="1"/>
  <c r="E8" i="5"/>
  <c r="F8" i="5" s="1"/>
  <c r="C8" i="5"/>
  <c r="H8" i="5" s="1"/>
  <c r="I8" i="5" s="1"/>
  <c r="E7" i="5"/>
  <c r="F7" i="5" s="1"/>
  <c r="E6" i="5"/>
  <c r="F6" i="5" s="1"/>
  <c r="E5" i="5"/>
  <c r="F5" i="5" s="1"/>
  <c r="E4" i="5"/>
  <c r="F4" i="5" s="1"/>
  <c r="J32" i="5" l="1"/>
  <c r="J20" i="5"/>
  <c r="J57" i="5"/>
  <c r="J8" i="5"/>
  <c r="J43" i="5"/>
  <c r="H9" i="3"/>
  <c r="F7" i="3" l="1"/>
  <c r="G7" i="3" s="1"/>
  <c r="C7" i="3"/>
  <c r="D7" i="3" s="1"/>
  <c r="C6" i="3"/>
  <c r="D6" i="3"/>
  <c r="F6" i="3"/>
  <c r="G6" i="3" s="1"/>
  <c r="F9" i="3"/>
  <c r="G9" i="3" s="1"/>
  <c r="F8" i="3"/>
  <c r="G8" i="3" s="1"/>
  <c r="F5" i="3"/>
  <c r="G5" i="3" s="1"/>
  <c r="F4" i="3"/>
  <c r="G4" i="3" s="1"/>
  <c r="C42" i="5" l="1"/>
  <c r="H42" i="5" s="1"/>
  <c r="I42" i="5" s="1"/>
  <c r="C5" i="5"/>
  <c r="H5" i="5" s="1"/>
  <c r="I5" i="5" s="1"/>
  <c r="C31" i="5"/>
  <c r="H31" i="5" s="1"/>
  <c r="I31" i="5" s="1"/>
  <c r="C56" i="5"/>
  <c r="H56" i="5" s="1"/>
  <c r="I56" i="5" s="1"/>
  <c r="H7" i="3"/>
  <c r="C29" i="5"/>
  <c r="H29" i="5" s="1"/>
  <c r="I29" i="5" s="1"/>
  <c r="C6" i="5"/>
  <c r="H6" i="5" s="1"/>
  <c r="I6" i="5" s="1"/>
  <c r="C55" i="5"/>
  <c r="H55" i="5" s="1"/>
  <c r="I55" i="5" s="1"/>
  <c r="C18" i="5"/>
  <c r="H18" i="5" s="1"/>
  <c r="I18" i="5" s="1"/>
  <c r="H6" i="3"/>
  <c r="C70" i="4"/>
  <c r="H70" i="4" s="1"/>
  <c r="I70" i="4" s="1"/>
  <c r="C58" i="4"/>
  <c r="H58" i="4" s="1"/>
  <c r="I58" i="4" s="1"/>
  <c r="C45" i="4"/>
  <c r="H45" i="4" s="1"/>
  <c r="I45" i="4" s="1"/>
  <c r="C32" i="4"/>
  <c r="H32" i="4" s="1"/>
  <c r="I32" i="4" s="1"/>
  <c r="C20" i="4"/>
  <c r="H20" i="4" s="1"/>
  <c r="I20" i="4" s="1"/>
  <c r="C7" i="4"/>
  <c r="H7" i="4" s="1"/>
  <c r="I7" i="4" s="1"/>
  <c r="E72" i="4"/>
  <c r="F72" i="4" s="1"/>
  <c r="F71" i="4"/>
  <c r="E71" i="4"/>
  <c r="E70" i="4"/>
  <c r="F70" i="4" s="1"/>
  <c r="F69" i="4"/>
  <c r="E69" i="4"/>
  <c r="F68" i="4"/>
  <c r="E68" i="4"/>
  <c r="E61" i="4"/>
  <c r="F61" i="4" s="1"/>
  <c r="E60" i="4"/>
  <c r="F60" i="4" s="1"/>
  <c r="F59" i="4"/>
  <c r="E59" i="4"/>
  <c r="E58" i="4"/>
  <c r="F58" i="4" s="1"/>
  <c r="F57" i="4"/>
  <c r="E57" i="4"/>
  <c r="E56" i="4"/>
  <c r="F56" i="4" s="1"/>
  <c r="F55" i="4"/>
  <c r="E55" i="4"/>
  <c r="E48" i="4"/>
  <c r="F48" i="4" s="1"/>
  <c r="E47" i="4"/>
  <c r="F47" i="4" s="1"/>
  <c r="F46" i="4"/>
  <c r="E46" i="4"/>
  <c r="E45" i="4"/>
  <c r="F45" i="4" s="1"/>
  <c r="F44" i="4"/>
  <c r="E44" i="4"/>
  <c r="E43" i="4"/>
  <c r="F43" i="4" s="1"/>
  <c r="F35" i="4"/>
  <c r="E35" i="4"/>
  <c r="E34" i="4"/>
  <c r="F34" i="4" s="1"/>
  <c r="E33" i="4"/>
  <c r="F33" i="4" s="1"/>
  <c r="E32" i="4"/>
  <c r="F32" i="4" s="1"/>
  <c r="E31" i="4"/>
  <c r="F31" i="4" s="1"/>
  <c r="F30" i="4"/>
  <c r="E30" i="4"/>
  <c r="E23" i="4"/>
  <c r="F23" i="4" s="1"/>
  <c r="F22" i="4"/>
  <c r="E22" i="4"/>
  <c r="E21" i="4"/>
  <c r="F21" i="4" s="1"/>
  <c r="E20" i="4"/>
  <c r="F20" i="4" s="1"/>
  <c r="E19" i="4"/>
  <c r="F19" i="4" s="1"/>
  <c r="F18" i="4"/>
  <c r="E18" i="4"/>
  <c r="E17" i="4"/>
  <c r="F17" i="4" s="1"/>
  <c r="E10" i="4"/>
  <c r="F10" i="4" s="1"/>
  <c r="F9" i="4"/>
  <c r="E9" i="4"/>
  <c r="E8" i="4"/>
  <c r="F8" i="4" s="1"/>
  <c r="E7" i="4"/>
  <c r="F7" i="4" s="1"/>
  <c r="E6" i="4"/>
  <c r="F6" i="4" s="1"/>
  <c r="E5" i="4"/>
  <c r="F5" i="4" s="1"/>
  <c r="F4" i="4"/>
  <c r="E4" i="4"/>
  <c r="J56" i="5" l="1"/>
  <c r="J31" i="5"/>
  <c r="J5" i="5"/>
  <c r="J42" i="5"/>
  <c r="J18" i="5"/>
  <c r="J55" i="5"/>
  <c r="J6" i="5"/>
  <c r="J29" i="5"/>
  <c r="J7" i="4"/>
  <c r="J20" i="4"/>
  <c r="J32" i="4"/>
  <c r="J45" i="4"/>
  <c r="J58" i="4"/>
  <c r="J70" i="4"/>
  <c r="F68" i="1"/>
  <c r="G68" i="1" s="1"/>
  <c r="D52" i="1"/>
  <c r="I52" i="1" s="1"/>
  <c r="J52" i="1" s="1"/>
  <c r="D38" i="1"/>
  <c r="I38" i="1" s="1"/>
  <c r="J38" i="1" s="1"/>
  <c r="D19" i="1"/>
  <c r="I19" i="1" s="1"/>
  <c r="J19" i="1" s="1"/>
  <c r="D92" i="1"/>
  <c r="I92" i="1" s="1"/>
  <c r="J92" i="1" s="1"/>
  <c r="D79" i="1"/>
  <c r="I79" i="1" s="1"/>
  <c r="J79" i="1" s="1"/>
  <c r="C5" i="3"/>
  <c r="D5" i="3" s="1"/>
  <c r="C8" i="3"/>
  <c r="D8" i="3" s="1"/>
  <c r="C9" i="3"/>
  <c r="D9" i="3" s="1"/>
  <c r="C4" i="3"/>
  <c r="D4" i="3" s="1"/>
  <c r="C19" i="5" l="1"/>
  <c r="H19" i="5" s="1"/>
  <c r="I19" i="5" s="1"/>
  <c r="C58" i="5"/>
  <c r="H58" i="5" s="1"/>
  <c r="I58" i="5" s="1"/>
  <c r="C44" i="5"/>
  <c r="H44" i="5" s="1"/>
  <c r="I44" i="5" s="1"/>
  <c r="C7" i="5"/>
  <c r="H7" i="5" s="1"/>
  <c r="I7" i="5" s="1"/>
  <c r="H8" i="3"/>
  <c r="C17" i="5"/>
  <c r="H17" i="5" s="1"/>
  <c r="I17" i="5" s="1"/>
  <c r="C53" i="5"/>
  <c r="H53" i="5" s="1"/>
  <c r="I53" i="5" s="1"/>
  <c r="C41" i="5"/>
  <c r="H41" i="5" s="1"/>
  <c r="I41" i="5" s="1"/>
  <c r="C28" i="5"/>
  <c r="H28" i="5" s="1"/>
  <c r="I28" i="5" s="1"/>
  <c r="C4" i="5"/>
  <c r="H4" i="5" s="1"/>
  <c r="I4" i="5" s="1"/>
  <c r="H5" i="3"/>
  <c r="D51" i="1"/>
  <c r="I51" i="1" s="1"/>
  <c r="J51" i="1" s="1"/>
  <c r="C54" i="5"/>
  <c r="H54" i="5" s="1"/>
  <c r="I54" i="5" s="1"/>
  <c r="C16" i="5"/>
  <c r="H4" i="3"/>
  <c r="K79" i="1"/>
  <c r="K92" i="1"/>
  <c r="K19" i="1"/>
  <c r="K38" i="1"/>
  <c r="K52" i="1"/>
  <c r="D81" i="1"/>
  <c r="I81" i="1" s="1"/>
  <c r="J81" i="1" s="1"/>
  <c r="D93" i="1"/>
  <c r="I93" i="1" s="1"/>
  <c r="J93" i="1" s="1"/>
  <c r="C34" i="4"/>
  <c r="H34" i="4" s="1"/>
  <c r="I34" i="4" s="1"/>
  <c r="C47" i="4"/>
  <c r="H47" i="4" s="1"/>
  <c r="I47" i="4" s="1"/>
  <c r="C9" i="4"/>
  <c r="H9" i="4" s="1"/>
  <c r="I9" i="4" s="1"/>
  <c r="C60" i="4"/>
  <c r="H60" i="4" s="1"/>
  <c r="I60" i="4" s="1"/>
  <c r="C23" i="4"/>
  <c r="H23" i="4" s="1"/>
  <c r="I23" i="4" s="1"/>
  <c r="D21" i="1"/>
  <c r="I21" i="1" s="1"/>
  <c r="J21" i="1" s="1"/>
  <c r="D80" i="1"/>
  <c r="I80" i="1" s="1"/>
  <c r="J80" i="1" s="1"/>
  <c r="D42" i="1"/>
  <c r="I42" i="1" s="1"/>
  <c r="J42" i="1" s="1"/>
  <c r="D55" i="1"/>
  <c r="I55" i="1" s="1"/>
  <c r="J55" i="1" s="1"/>
  <c r="D94" i="1"/>
  <c r="I94" i="1" s="1"/>
  <c r="J94" i="1" s="1"/>
  <c r="D68" i="1"/>
  <c r="I68" i="1" s="1"/>
  <c r="J68" i="1" s="1"/>
  <c r="C4" i="4"/>
  <c r="H4" i="4" s="1"/>
  <c r="I4" i="4" s="1"/>
  <c r="C56" i="4"/>
  <c r="H56" i="4" s="1"/>
  <c r="I56" i="4" s="1"/>
  <c r="C69" i="4"/>
  <c r="H69" i="4" s="1"/>
  <c r="I69" i="4" s="1"/>
  <c r="C18" i="4"/>
  <c r="H18" i="4" s="1"/>
  <c r="I18" i="4" s="1"/>
  <c r="C30" i="4"/>
  <c r="H30" i="4" s="1"/>
  <c r="I30" i="4" s="1"/>
  <c r="C43" i="4"/>
  <c r="H43" i="4" s="1"/>
  <c r="I43" i="4" s="1"/>
  <c r="D50" i="1"/>
  <c r="I50" i="1" s="1"/>
  <c r="J50" i="1" s="1"/>
  <c r="D76" i="1"/>
  <c r="I76" i="1" s="1"/>
  <c r="J76" i="1" s="1"/>
  <c r="D90" i="1"/>
  <c r="I90" i="1" s="1"/>
  <c r="J90" i="1" s="1"/>
  <c r="D62" i="1"/>
  <c r="I62" i="1" s="1"/>
  <c r="J62" i="1" s="1"/>
  <c r="D17" i="1"/>
  <c r="I17" i="1" s="1"/>
  <c r="J17" i="1" s="1"/>
  <c r="D30" i="1"/>
  <c r="I30" i="1" s="1"/>
  <c r="J30" i="1" s="1"/>
  <c r="C33" i="4"/>
  <c r="H33" i="4" s="1"/>
  <c r="I33" i="4" s="1"/>
  <c r="C46" i="4"/>
  <c r="H46" i="4" s="1"/>
  <c r="I46" i="4" s="1"/>
  <c r="C8" i="4"/>
  <c r="H8" i="4" s="1"/>
  <c r="I8" i="4" s="1"/>
  <c r="C59" i="4"/>
  <c r="H59" i="4" s="1"/>
  <c r="I59" i="4" s="1"/>
  <c r="C72" i="4"/>
  <c r="H72" i="4" s="1"/>
  <c r="I72" i="4" s="1"/>
  <c r="C21" i="4"/>
  <c r="H21" i="4" s="1"/>
  <c r="I21" i="4" s="1"/>
  <c r="D66" i="1"/>
  <c r="I66" i="1" s="1"/>
  <c r="J66" i="1" s="1"/>
  <c r="D91" i="1"/>
  <c r="I91" i="1" s="1"/>
  <c r="J91" i="1" s="1"/>
  <c r="D20" i="1"/>
  <c r="I20" i="1" s="1"/>
  <c r="J20" i="1" s="1"/>
  <c r="D36" i="1"/>
  <c r="I36" i="1" s="1"/>
  <c r="J36" i="1" s="1"/>
  <c r="D78" i="1"/>
  <c r="I78" i="1" s="1"/>
  <c r="J78" i="1" s="1"/>
  <c r="D53" i="1"/>
  <c r="I53" i="1" s="1"/>
  <c r="J53" i="1" s="1"/>
  <c r="D22" i="1"/>
  <c r="I22" i="1" s="1"/>
  <c r="J22" i="1" s="1"/>
  <c r="D67" i="1"/>
  <c r="I67" i="1" s="1"/>
  <c r="J67" i="1" s="1"/>
  <c r="C57" i="4"/>
  <c r="H57" i="4" s="1"/>
  <c r="I57" i="4" s="1"/>
  <c r="C19" i="4"/>
  <c r="H19" i="4" s="1"/>
  <c r="I19" i="4" s="1"/>
  <c r="C68" i="4"/>
  <c r="H68" i="4" s="1"/>
  <c r="I68" i="4" s="1"/>
  <c r="C44" i="4"/>
  <c r="H44" i="4" s="1"/>
  <c r="I44" i="4" s="1"/>
  <c r="C5" i="4"/>
  <c r="H5" i="4" s="1"/>
  <c r="I5" i="4" s="1"/>
  <c r="D32" i="1"/>
  <c r="I32" i="1" s="1"/>
  <c r="J32" i="1" s="1"/>
  <c r="D54" i="1"/>
  <c r="I54" i="1" s="1"/>
  <c r="J54" i="1" s="1"/>
  <c r="D18" i="1"/>
  <c r="I18" i="1" s="1"/>
  <c r="J18" i="1" s="1"/>
  <c r="D77" i="1"/>
  <c r="I77" i="1" s="1"/>
  <c r="J77" i="1" s="1"/>
  <c r="D63" i="1"/>
  <c r="I63" i="1" s="1"/>
  <c r="J63" i="1" s="1"/>
  <c r="C71" i="4"/>
  <c r="H71" i="4" s="1"/>
  <c r="I71" i="4" s="1"/>
  <c r="C35" i="4"/>
  <c r="H35" i="4" s="1"/>
  <c r="I35" i="4" s="1"/>
  <c r="C48" i="4"/>
  <c r="H48" i="4" s="1"/>
  <c r="I48" i="4" s="1"/>
  <c r="C10" i="4"/>
  <c r="H10" i="4" s="1"/>
  <c r="I10" i="4" s="1"/>
  <c r="C61" i="4"/>
  <c r="H61" i="4" s="1"/>
  <c r="I61" i="4" s="1"/>
  <c r="C22" i="4"/>
  <c r="H22" i="4" s="1"/>
  <c r="I22" i="4" s="1"/>
  <c r="D89" i="1"/>
  <c r="I89" i="1" s="1"/>
  <c r="J89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2" i="1"/>
  <c r="G42" i="1" s="1"/>
  <c r="F38" i="1"/>
  <c r="G38" i="1" s="1"/>
  <c r="F36" i="1"/>
  <c r="G36" i="1" s="1"/>
  <c r="F32" i="1"/>
  <c r="G32" i="1" s="1"/>
  <c r="F30" i="1"/>
  <c r="G30" i="1" s="1"/>
  <c r="F18" i="1"/>
  <c r="G18" i="1" s="1"/>
  <c r="F19" i="1"/>
  <c r="G19" i="1" s="1"/>
  <c r="F20" i="1"/>
  <c r="G20" i="1" s="1"/>
  <c r="F21" i="1"/>
  <c r="G21" i="1" s="1"/>
  <c r="F22" i="1"/>
  <c r="G22" i="1" s="1"/>
  <c r="F17" i="1"/>
  <c r="G17" i="1" s="1"/>
  <c r="J7" i="5" l="1"/>
  <c r="J44" i="5"/>
  <c r="J58" i="5"/>
  <c r="J19" i="5"/>
  <c r="J4" i="5"/>
  <c r="K51" i="1"/>
  <c r="J28" i="5"/>
  <c r="J41" i="5"/>
  <c r="J53" i="5"/>
  <c r="J17" i="5"/>
  <c r="J61" i="4"/>
  <c r="J72" i="4"/>
  <c r="J4" i="4"/>
  <c r="J60" i="4"/>
  <c r="J59" i="4"/>
  <c r="J9" i="4"/>
  <c r="J8" i="4"/>
  <c r="J47" i="4"/>
  <c r="J5" i="4"/>
  <c r="J35" i="4"/>
  <c r="J44" i="4"/>
  <c r="J46" i="4"/>
  <c r="J43" i="4"/>
  <c r="J34" i="4"/>
  <c r="J71" i="4"/>
  <c r="J68" i="4"/>
  <c r="J33" i="4"/>
  <c r="J30" i="4"/>
  <c r="J48" i="4"/>
  <c r="J19" i="4"/>
  <c r="J18" i="4"/>
  <c r="H16" i="5"/>
  <c r="I16" i="5" s="1"/>
  <c r="J10" i="4"/>
  <c r="J57" i="4"/>
  <c r="J69" i="4"/>
  <c r="J54" i="5"/>
  <c r="J22" i="4"/>
  <c r="J21" i="4"/>
  <c r="J56" i="4"/>
  <c r="J23" i="4"/>
  <c r="K93" i="1"/>
  <c r="K63" i="1"/>
  <c r="K91" i="1"/>
  <c r="K30" i="1"/>
  <c r="K80" i="1"/>
  <c r="K81" i="1"/>
  <c r="K67" i="1"/>
  <c r="K62" i="1"/>
  <c r="K77" i="1"/>
  <c r="K18" i="1"/>
  <c r="K54" i="1"/>
  <c r="K90" i="1"/>
  <c r="K20" i="1"/>
  <c r="K21" i="1"/>
  <c r="K68" i="1"/>
  <c r="K89" i="1"/>
  <c r="K17" i="1"/>
  <c r="K53" i="1"/>
  <c r="K50" i="1"/>
  <c r="K42" i="1"/>
  <c r="K66" i="1"/>
  <c r="K32" i="1"/>
  <c r="K76" i="1"/>
  <c r="K78" i="1"/>
  <c r="K94" i="1"/>
  <c r="K36" i="1"/>
  <c r="K55" i="1"/>
  <c r="K22" i="1"/>
  <c r="J16" i="5" l="1"/>
</calcChain>
</file>

<file path=xl/sharedStrings.xml><?xml version="1.0" encoding="utf-8"?>
<sst xmlns="http://schemas.openxmlformats.org/spreadsheetml/2006/main" count="583" uniqueCount="128">
  <si>
    <t>ФИО</t>
  </si>
  <si>
    <t>Заметил (+/=)</t>
  </si>
  <si>
    <t>Время (sec)</t>
  </si>
  <si>
    <t>"Ложная тревога" (+)</t>
  </si>
  <si>
    <t>Сумма ошибок</t>
  </si>
  <si>
    <t>Нагрузка TLX</t>
  </si>
  <si>
    <t>Средство наблюдения</t>
  </si>
  <si>
    <t>ОКО</t>
  </si>
  <si>
    <t>Дата</t>
  </si>
  <si>
    <t>Пол</t>
  </si>
  <si>
    <t>Возраст</t>
  </si>
  <si>
    <t>№ п/п</t>
  </si>
  <si>
    <t>Время реакции</t>
  </si>
  <si>
    <t>конф. 1</t>
  </si>
  <si>
    <t>конф. 2</t>
  </si>
  <si>
    <t>конф. 3</t>
  </si>
  <si>
    <t>конф. 4</t>
  </si>
  <si>
    <t>конф. 5</t>
  </si>
  <si>
    <t>конф. 6</t>
  </si>
  <si>
    <t>2D или VR</t>
  </si>
  <si>
    <t>Что указывается в ячейке:</t>
  </si>
  <si>
    <t>Годы</t>
  </si>
  <si>
    <t>М или Ж</t>
  </si>
  <si>
    <t>Время от сообщения "УГРОЗА" до конфликта в секундах</t>
  </si>
  <si>
    <t>дд.мм.гггг</t>
  </si>
  <si>
    <t>Ложное сообщение "УГРОЗА"</t>
  </si>
  <si>
    <t>Кол-во ложных сообщений</t>
  </si>
  <si>
    <t>1..14 - 2D, 15..28 - VR</t>
  </si>
  <si>
    <t>VR</t>
  </si>
  <si>
    <t>Тип интерфейса</t>
  </si>
  <si>
    <t>Задорожная Юлия</t>
  </si>
  <si>
    <t>Ерофеева Лиза</t>
  </si>
  <si>
    <t>AFR01 / ANA58</t>
  </si>
  <si>
    <t>+</t>
  </si>
  <si>
    <t>Жирнов Дмитрий</t>
  </si>
  <si>
    <t>AFL2427 / SDM27</t>
  </si>
  <si>
    <t>Маркадинов Антон</t>
  </si>
  <si>
    <t>KLM67 / AFL2427 / SDM27</t>
  </si>
  <si>
    <t>Конфликт</t>
  </si>
  <si>
    <t>Фикс. оператором</t>
  </si>
  <si>
    <t>От начала</t>
  </si>
  <si>
    <t>Нормализ.</t>
  </si>
  <si>
    <t>Из Audio</t>
  </si>
  <si>
    <t>Предсказ.</t>
  </si>
  <si>
    <t>Предсказ. сек.</t>
  </si>
  <si>
    <t>нет</t>
  </si>
  <si>
    <t>№ конфликта</t>
  </si>
  <si>
    <t>Время на экране</t>
  </si>
  <si>
    <t>Время от начала</t>
  </si>
  <si>
    <t>Ист. Время</t>
  </si>
  <si>
    <t>Михаил Михайлов(?)</t>
  </si>
  <si>
    <t>Иван Слынко</t>
  </si>
  <si>
    <t>Мария Ананьева</t>
  </si>
  <si>
    <t>AFL2427 / SDM589</t>
  </si>
  <si>
    <t>Конфликт №1 не обнаружен</t>
  </si>
  <si>
    <t>Борис Вахтеров</t>
  </si>
  <si>
    <t>Роман Гаспарьян</t>
  </si>
  <si>
    <t>AFL2429 / AFL2415</t>
  </si>
  <si>
    <t>Руслан Шабунин</t>
  </si>
  <si>
    <t>Конфликт №6 не обнаружен</t>
  </si>
  <si>
    <t>GZP155</t>
  </si>
  <si>
    <t>SBI86</t>
  </si>
  <si>
    <t>FIN123</t>
  </si>
  <si>
    <t>AFR01</t>
  </si>
  <si>
    <t>KLM67</t>
  </si>
  <si>
    <t>THA05</t>
  </si>
  <si>
    <t>ANA58</t>
  </si>
  <si>
    <t>AFL2406</t>
  </si>
  <si>
    <t>DNV4863</t>
  </si>
  <si>
    <t>SDM589</t>
  </si>
  <si>
    <t>AFL2433</t>
  </si>
  <si>
    <t>Крайнее время реакции</t>
  </si>
  <si>
    <t>Время кофликта</t>
  </si>
  <si>
    <t>Конфликт №3 не обнаружен</t>
  </si>
  <si>
    <t>Конфликты № 3 и № 4 поменял местами по сравнению с бумажными заметками - для совместимости с измерениями на тренажере</t>
  </si>
  <si>
    <t>Минимальное время предсказания</t>
  </si>
  <si>
    <t>Конфликт не обнаружен</t>
  </si>
  <si>
    <t>Конфликт обнаружен с опозданием.</t>
  </si>
  <si>
    <t>Положительное число - конфликт еще не наступил, на крайнее время реакции уже прошло</t>
  </si>
  <si>
    <t>Отрицательное число - конфликт уже прошел</t>
  </si>
  <si>
    <t>Татьяна Пуцанкова</t>
  </si>
  <si>
    <t>Александра Колесова</t>
  </si>
  <si>
    <t>Анастасия Неснанова</t>
  </si>
  <si>
    <t>ANA58/DNV4863</t>
  </si>
  <si>
    <t>Дарья Татаринова</t>
  </si>
  <si>
    <t>Конфликт № 1 не обнаружен</t>
  </si>
  <si>
    <t>Конфликт № 4 не обнаружен</t>
  </si>
  <si>
    <t>Конфликт № 5 не обнаружен</t>
  </si>
  <si>
    <t>Конфликт № 3 не обнаружен</t>
  </si>
  <si>
    <t>Никита Конюшкин</t>
  </si>
  <si>
    <t>Александр Самсонов</t>
  </si>
  <si>
    <t>Анна Ромашкина</t>
  </si>
  <si>
    <t>AFL2429/AFL2415</t>
  </si>
  <si>
    <t>AFL2427/SDM27</t>
  </si>
  <si>
    <t>AFL2427/KLM67</t>
  </si>
  <si>
    <t>AFR01/THA05</t>
  </si>
  <si>
    <t>ANA58/THA05</t>
  </si>
  <si>
    <t>SBI86/KLM67</t>
  </si>
  <si>
    <t>DNV4863/AFL2406</t>
  </si>
  <si>
    <t>AFL2455/ANA58</t>
  </si>
  <si>
    <t>AFL2433/ANA58</t>
  </si>
  <si>
    <t>SDM689/AFL2455</t>
  </si>
  <si>
    <t>№</t>
  </si>
  <si>
    <t>ИО</t>
  </si>
  <si>
    <t>Дата исп.</t>
  </si>
  <si>
    <t>Тип конфликтов</t>
  </si>
  <si>
    <t>Типы конфликтов</t>
  </si>
  <si>
    <t>Смешанный</t>
  </si>
  <si>
    <t>Пересечения на одной высоте</t>
  </si>
  <si>
    <t>Пересечения с изменением высоты</t>
  </si>
  <si>
    <t>Догонялки/встречка на одной высоте</t>
  </si>
  <si>
    <t>Догонялки/встречка с изменением высоты</t>
  </si>
  <si>
    <t>Описание</t>
  </si>
  <si>
    <t>Протокол испытания</t>
  </si>
  <si>
    <t>Время обнаружения</t>
  </si>
  <si>
    <t>Зафиксировано оператором</t>
  </si>
  <si>
    <t>Время конфликта по плану</t>
  </si>
  <si>
    <t>мин:сек</t>
  </si>
  <si>
    <t>сек</t>
  </si>
  <si>
    <t>Время предсказания</t>
  </si>
  <si>
    <t>Конфликт (номер для плановых, позывные участников для ложных)</t>
  </si>
  <si>
    <t>Поправки</t>
  </si>
  <si>
    <t>Начало теста на экране</t>
  </si>
  <si>
    <t>Коэф. ускорения</t>
  </si>
  <si>
    <t>Ложная тревога</t>
  </si>
  <si>
    <t>На экране</t>
  </si>
  <si>
    <t>Для сводной таблицы:</t>
  </si>
  <si>
    <t>Ложных сообщений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</si>
</sst>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5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17" fontId="0" fillId="0" borderId="1" xfId="0" quotePrefix="1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45" fontId="0" fillId="0" borderId="1" xfId="0" applyNumberFormat="1" applyBorder="1"/>
    <xf numFmtId="45" fontId="0" fillId="0" borderId="2" xfId="0" applyNumberFormat="1" applyBorder="1"/>
    <xf numFmtId="164" fontId="0" fillId="0" borderId="2" xfId="0" applyNumberFormat="1" applyBorder="1"/>
    <xf numFmtId="45" fontId="2" fillId="0" borderId="1" xfId="0" applyNumberFormat="1" applyFont="1" applyBorder="1"/>
    <xf numFmtId="21" fontId="0" fillId="0" borderId="0" xfId="0" applyNumberFormat="1"/>
    <xf numFmtId="0" fontId="0" fillId="0" borderId="0" xfId="0" applyBorder="1"/>
    <xf numFmtId="1" fontId="0" fillId="0" borderId="1" xfId="0" applyNumberFormat="1" applyBorder="1"/>
    <xf numFmtId="0" fontId="1" fillId="0" borderId="0" xfId="0" applyFont="1"/>
    <xf numFmtId="1" fontId="3" fillId="0" borderId="1" xfId="0" applyNumberFormat="1" applyFont="1" applyBorder="1"/>
    <xf numFmtId="45" fontId="0" fillId="0" borderId="0" xfId="0" applyNumberFormat="1" applyBorder="1"/>
    <xf numFmtId="0" fontId="0" fillId="0" borderId="0" xfId="0" applyAlignment="1">
      <alignment vertical="top"/>
    </xf>
    <xf numFmtId="0" fontId="3" fillId="0" borderId="1" xfId="0" applyFont="1" applyBorder="1"/>
    <xf numFmtId="1" fontId="0" fillId="3" borderId="1" xfId="0" applyNumberFormat="1" applyFill="1" applyBorder="1"/>
    <xf numFmtId="0" fontId="4" fillId="4" borderId="1" xfId="0" applyFont="1" applyFill="1" applyBorder="1"/>
    <xf numFmtId="1" fontId="2" fillId="0" borderId="1" xfId="0" applyNumberFormat="1" applyFont="1" applyBorder="1"/>
    <xf numFmtId="0" fontId="2" fillId="0" borderId="1" xfId="0" applyFont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Font="1" applyBorder="1"/>
    <xf numFmtId="14" fontId="0" fillId="0" borderId="0" xfId="0" applyNumberFormat="1"/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14" fontId="0" fillId="0" borderId="1" xfId="0" applyNumberFormat="1" applyBorder="1"/>
    <xf numFmtId="0" fontId="0" fillId="0" borderId="4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zoomScaleNormal="100" workbookViewId="0">
      <selection activeCell="A4" sqref="A4"/>
    </sheetView>
  </sheetViews>
  <sheetFormatPr defaultRowHeight="15" x14ac:dyDescent="0.25"/>
  <cols>
    <col min="2" max="2" width="20.42578125" bestFit="1" customWidth="1"/>
    <col min="3" max="3" width="23.7109375" customWidth="1"/>
    <col min="4" max="4" width="9.85546875" bestFit="1" customWidth="1"/>
    <col min="5" max="5" width="21.85546875" bestFit="1" customWidth="1"/>
    <col min="6" max="6" width="10" bestFit="1" customWidth="1"/>
    <col min="7" max="7" width="10.7109375" bestFit="1" customWidth="1"/>
    <col min="8" max="8" width="9" bestFit="1" customWidth="1"/>
    <col min="9" max="9" width="10" bestFit="1" customWidth="1"/>
    <col min="10" max="10" width="14.140625" bestFit="1" customWidth="1"/>
    <col min="11" max="11" width="20.140625" customWidth="1"/>
  </cols>
  <sheetData>
    <row r="1" spans="1:11" x14ac:dyDescent="0.25">
      <c r="A1" t="s">
        <v>102</v>
      </c>
      <c r="B1" t="s">
        <v>103</v>
      </c>
      <c r="C1" t="s">
        <v>10</v>
      </c>
      <c r="D1" t="s">
        <v>104</v>
      </c>
      <c r="E1" t="s">
        <v>29</v>
      </c>
      <c r="F1" t="s">
        <v>105</v>
      </c>
    </row>
    <row r="2" spans="1:11" x14ac:dyDescent="0.25">
      <c r="A2" s="40">
        <v>1</v>
      </c>
      <c r="B2" s="40" t="s">
        <v>90</v>
      </c>
      <c r="C2" s="40">
        <v>18</v>
      </c>
      <c r="D2" s="41">
        <v>43668</v>
      </c>
    </row>
    <row r="13" spans="1:11" ht="15.75" thickBot="1" x14ac:dyDescent="0.3">
      <c r="B13" s="30"/>
    </row>
    <row r="14" spans="1:11" ht="19.5" customHeight="1" thickBot="1" x14ac:dyDescent="0.3">
      <c r="A14">
        <v>1</v>
      </c>
      <c r="B14" s="39">
        <v>43668</v>
      </c>
      <c r="C14" s="4" t="s">
        <v>90</v>
      </c>
      <c r="D14" s="4">
        <v>18</v>
      </c>
      <c r="E14" s="4" t="s">
        <v>6</v>
      </c>
      <c r="F14" s="24">
        <v>6.9444444444444447E-4</v>
      </c>
      <c r="G14" s="25">
        <v>0.5</v>
      </c>
      <c r="H14" s="4"/>
      <c r="I14" s="4"/>
      <c r="J14" s="4"/>
      <c r="K14" s="4" t="s">
        <v>7</v>
      </c>
    </row>
    <row r="15" spans="1:11" x14ac:dyDescent="0.25">
      <c r="C15" s="5" t="s">
        <v>1</v>
      </c>
      <c r="D15" s="7" t="s">
        <v>38</v>
      </c>
      <c r="E15" s="7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7" t="s">
        <v>44</v>
      </c>
      <c r="K15" s="7" t="s">
        <v>3</v>
      </c>
    </row>
    <row r="16" spans="1:11" x14ac:dyDescent="0.25">
      <c r="C16" s="5"/>
      <c r="D16" s="7"/>
      <c r="E16" s="23">
        <v>3.5879629629629629E-3</v>
      </c>
      <c r="F16" s="23">
        <f>E16-F$14</f>
        <v>2.8935185185185184E-3</v>
      </c>
      <c r="G16" s="23">
        <f>F16/2</f>
        <v>1.4467592592592592E-3</v>
      </c>
      <c r="H16" s="23">
        <v>1.3888888888888889E-3</v>
      </c>
      <c r="I16" s="7"/>
      <c r="J16" s="7"/>
      <c r="K16" s="7" t="s">
        <v>33</v>
      </c>
    </row>
    <row r="17" spans="2:11" x14ac:dyDescent="0.25">
      <c r="C17" s="1">
        <v>1</v>
      </c>
      <c r="D17" s="23">
        <f>VLOOKUP(C17,Время!A$4:D$9,4,FALSE)</f>
        <v>3.90625E-3</v>
      </c>
      <c r="E17" s="23">
        <v>7.6388888888888886E-3</v>
      </c>
      <c r="F17" s="23">
        <f>E17-F$14</f>
        <v>6.9444444444444441E-3</v>
      </c>
      <c r="G17" s="23">
        <f>F17/2</f>
        <v>3.472222222222222E-3</v>
      </c>
      <c r="H17" s="23">
        <v>3.4953703703703705E-3</v>
      </c>
      <c r="I17" s="23">
        <f>D17-H17</f>
        <v>4.1087962962962953E-4</v>
      </c>
      <c r="J17" s="29">
        <f>MINUTE(I17)*60+SECOND(I17)</f>
        <v>35</v>
      </c>
      <c r="K17" s="1" t="str">
        <f>IF(J17&lt;VLOOKUP(C17,Время!A$4:H$9,8,FALSE),"Поздно","")</f>
        <v/>
      </c>
    </row>
    <row r="18" spans="2:11" x14ac:dyDescent="0.25">
      <c r="C18" s="1">
        <v>2</v>
      </c>
      <c r="D18" s="23">
        <f>VLOOKUP(C18,Время!A$4:D$9,4,FALSE)</f>
        <v>4.6875000000000111E-3</v>
      </c>
      <c r="E18" s="23">
        <v>9.3749999999999997E-3</v>
      </c>
      <c r="F18" s="23">
        <f t="shared" ref="F18:F22" si="0">E18-F$14</f>
        <v>8.6805555555555559E-3</v>
      </c>
      <c r="G18" s="23">
        <f t="shared" ref="G18:G22" si="1">F18/2</f>
        <v>4.340277777777778E-3</v>
      </c>
      <c r="H18" s="23">
        <v>4.3287037037037035E-3</v>
      </c>
      <c r="I18" s="23">
        <f t="shared" ref="I18:I22" si="2">D18-H18</f>
        <v>3.5879629629630757E-4</v>
      </c>
      <c r="J18" s="29">
        <f t="shared" ref="J18:J22" si="3">MINUTE(I18)*60+SECOND(I18)</f>
        <v>31</v>
      </c>
      <c r="K18" s="1" t="str">
        <f>IF(J18&lt;VLOOKUP(C18,Время!A$4:H$9,8,FALSE),"Поздно","")</f>
        <v/>
      </c>
    </row>
    <row r="19" spans="2:11" x14ac:dyDescent="0.25">
      <c r="C19" s="1">
        <v>3</v>
      </c>
      <c r="D19" s="23">
        <f>VLOOKUP(C19,Время!A$4:D$9,4,FALSE)</f>
        <v>6.4525462962962965E-3</v>
      </c>
      <c r="E19" s="23">
        <v>1.2847222222222223E-2</v>
      </c>
      <c r="F19" s="23">
        <f t="shared" si="0"/>
        <v>1.215277777777778E-2</v>
      </c>
      <c r="G19" s="23">
        <f t="shared" si="1"/>
        <v>6.0763888888888899E-3</v>
      </c>
      <c r="H19" s="23">
        <v>6.0416666666666665E-3</v>
      </c>
      <c r="I19" s="23">
        <f t="shared" si="2"/>
        <v>4.1087962962962996E-4</v>
      </c>
      <c r="J19" s="29">
        <f t="shared" si="3"/>
        <v>36</v>
      </c>
      <c r="K19" s="1" t="str">
        <f>IF(J19&lt;VLOOKUP(C19,Время!A$4:H$9,8,FALSE),"Поздно","")</f>
        <v/>
      </c>
    </row>
    <row r="20" spans="2:11" x14ac:dyDescent="0.25">
      <c r="C20" s="1">
        <v>4</v>
      </c>
      <c r="D20" s="23">
        <f>VLOOKUP(C20,Время!A$4:D$9,4,FALSE)</f>
        <v>7.66782407407407E-3</v>
      </c>
      <c r="E20" s="23">
        <v>1.2268518518518519E-2</v>
      </c>
      <c r="F20" s="23">
        <f t="shared" si="0"/>
        <v>1.1574074074074075E-2</v>
      </c>
      <c r="G20" s="23">
        <f t="shared" si="1"/>
        <v>5.7870370370370376E-3</v>
      </c>
      <c r="H20" s="23">
        <v>5.8101851851851856E-3</v>
      </c>
      <c r="I20" s="23">
        <f t="shared" si="2"/>
        <v>1.8576388888888844E-3</v>
      </c>
      <c r="J20" s="29">
        <f t="shared" si="3"/>
        <v>160</v>
      </c>
      <c r="K20" s="1" t="str">
        <f>IF(J20&lt;VLOOKUP(C20,Время!A$4:H$9,8,FALSE),"Поздно","")</f>
        <v/>
      </c>
    </row>
    <row r="21" spans="2:11" x14ac:dyDescent="0.25">
      <c r="C21" s="1">
        <v>5</v>
      </c>
      <c r="D21" s="23">
        <f>VLOOKUP(C21,Время!A$4:D$9,4,FALSE)</f>
        <v>8.8252314814814825E-3</v>
      </c>
      <c r="E21" s="23">
        <v>1.7187499999999998E-2</v>
      </c>
      <c r="F21" s="23">
        <f t="shared" si="0"/>
        <v>1.6493055555555552E-2</v>
      </c>
      <c r="G21" s="23">
        <f t="shared" si="1"/>
        <v>8.2465277777777762E-3</v>
      </c>
      <c r="H21" s="23">
        <v>7.5578703703703702E-3</v>
      </c>
      <c r="I21" s="23">
        <f t="shared" si="2"/>
        <v>1.2673611111111123E-3</v>
      </c>
      <c r="J21" s="29">
        <f t="shared" si="3"/>
        <v>110</v>
      </c>
      <c r="K21" s="1" t="str">
        <f>IF(J21&lt;VLOOKUP(C21,Время!A$4:H$9,8,FALSE),"Поздно","")</f>
        <v/>
      </c>
    </row>
    <row r="22" spans="2:11" ht="15.75" thickBot="1" x14ac:dyDescent="0.3">
      <c r="C22" s="2">
        <v>6</v>
      </c>
      <c r="D22" s="23">
        <f>VLOOKUP(C22,Время!A$4:D$9,4,FALSE)</f>
        <v>9.4907407407407163E-3</v>
      </c>
      <c r="E22" s="23">
        <v>1.9039351851851852E-2</v>
      </c>
      <c r="F22" s="23">
        <f t="shared" si="0"/>
        <v>1.8344907407407407E-2</v>
      </c>
      <c r="G22" s="23">
        <f t="shared" si="1"/>
        <v>9.1724537037037035E-3</v>
      </c>
      <c r="H22" s="23">
        <v>9.1550925925925931E-3</v>
      </c>
      <c r="I22" s="23">
        <f t="shared" si="2"/>
        <v>3.3564814814812313E-4</v>
      </c>
      <c r="J22" s="29">
        <f t="shared" si="3"/>
        <v>29</v>
      </c>
      <c r="K22" s="1" t="str">
        <f>IF(J22&lt;VLOOKUP(C22,Время!A$4:H$9,8,FALSE),"Поздно","")</f>
        <v/>
      </c>
    </row>
    <row r="23" spans="2:11" ht="15.75" thickBot="1" x14ac:dyDescent="0.3">
      <c r="B23" s="3" t="s">
        <v>4</v>
      </c>
      <c r="C23" s="3"/>
      <c r="D23" s="28"/>
    </row>
    <row r="24" spans="2:11" ht="15.75" thickBot="1" x14ac:dyDescent="0.3">
      <c r="B24" s="3" t="s">
        <v>5</v>
      </c>
      <c r="C24" s="3"/>
      <c r="D24" s="28"/>
    </row>
    <row r="26" spans="2:11" ht="15.75" thickBot="1" x14ac:dyDescent="0.3">
      <c r="B26" s="30">
        <v>16</v>
      </c>
    </row>
    <row r="27" spans="2:11" ht="15.75" thickBot="1" x14ac:dyDescent="0.3">
      <c r="B27" s="39">
        <v>43669</v>
      </c>
      <c r="C27" s="4" t="s">
        <v>91</v>
      </c>
      <c r="D27" s="4">
        <v>18</v>
      </c>
      <c r="E27" s="4" t="s">
        <v>6</v>
      </c>
      <c r="F27" s="4"/>
      <c r="G27" s="25">
        <v>0.5</v>
      </c>
      <c r="H27" s="4"/>
      <c r="I27" s="4"/>
      <c r="J27" s="4"/>
      <c r="K27" s="4" t="s">
        <v>7</v>
      </c>
    </row>
    <row r="28" spans="2:11" x14ac:dyDescent="0.25">
      <c r="C28" s="5" t="s">
        <v>1</v>
      </c>
      <c r="D28" s="7" t="s">
        <v>38</v>
      </c>
      <c r="E28" s="7" t="s">
        <v>39</v>
      </c>
      <c r="F28" s="7" t="s">
        <v>40</v>
      </c>
      <c r="G28" s="7" t="s">
        <v>41</v>
      </c>
      <c r="H28" s="7" t="s">
        <v>42</v>
      </c>
      <c r="I28" s="7" t="s">
        <v>43</v>
      </c>
      <c r="J28" s="7" t="s">
        <v>44</v>
      </c>
      <c r="K28" s="7" t="s">
        <v>3</v>
      </c>
    </row>
    <row r="29" spans="2:11" x14ac:dyDescent="0.25">
      <c r="C29" s="5" t="s">
        <v>92</v>
      </c>
      <c r="D29" s="7"/>
      <c r="E29" s="23"/>
      <c r="F29" s="23"/>
      <c r="G29" s="23"/>
      <c r="H29" s="23">
        <v>1.6203703703703703E-4</v>
      </c>
      <c r="I29" s="7"/>
      <c r="J29" s="7"/>
      <c r="K29" s="7" t="s">
        <v>33</v>
      </c>
    </row>
    <row r="30" spans="2:11" x14ac:dyDescent="0.25">
      <c r="C30" s="1">
        <v>1</v>
      </c>
      <c r="D30" s="23">
        <f>VLOOKUP(C30,Время!A$4:D$9,4,FALSE)</f>
        <v>3.90625E-3</v>
      </c>
      <c r="E30" s="23">
        <v>6.4814814814814813E-3</v>
      </c>
      <c r="F30" s="23">
        <f>E30-F$14</f>
        <v>5.7870370370370367E-3</v>
      </c>
      <c r="G30" s="23">
        <f>F30/2</f>
        <v>2.8935185185185184E-3</v>
      </c>
      <c r="H30" s="23">
        <v>2.8124999999999995E-3</v>
      </c>
      <c r="I30" s="23">
        <f>D30-H30</f>
        <v>1.0937500000000005E-3</v>
      </c>
      <c r="J30" s="29">
        <f>MINUTE(I30)*60+SECOND(I30)</f>
        <v>95</v>
      </c>
      <c r="K30" s="5" t="str">
        <f>IF(J30&lt;VLOOKUP(C30,Время!A$4:H$9,8,FALSE),"Поздно","")</f>
        <v/>
      </c>
    </row>
    <row r="31" spans="2:11" x14ac:dyDescent="0.25">
      <c r="C31" s="5" t="s">
        <v>94</v>
      </c>
      <c r="D31" s="23"/>
      <c r="E31" s="23">
        <v>8.1018518518518514E-3</v>
      </c>
      <c r="F31" s="23">
        <f>E31-F$14</f>
        <v>7.4074074074074068E-3</v>
      </c>
      <c r="G31" s="23">
        <f>F31/2</f>
        <v>3.7037037037037034E-3</v>
      </c>
      <c r="H31" s="23">
        <v>3.7152777777777774E-3</v>
      </c>
      <c r="I31" s="23"/>
      <c r="J31" s="29"/>
      <c r="K31" s="5" t="s">
        <v>33</v>
      </c>
    </row>
    <row r="32" spans="2:11" x14ac:dyDescent="0.25">
      <c r="C32" s="1">
        <v>2</v>
      </c>
      <c r="D32" s="23">
        <f>VLOOKUP(C32,Время!A$4:D$9,4,FALSE)</f>
        <v>4.6875000000000111E-3</v>
      </c>
      <c r="E32" s="23">
        <v>9.2592592592592605E-3</v>
      </c>
      <c r="F32" s="23">
        <f>E32-F$14</f>
        <v>8.5648148148148168E-3</v>
      </c>
      <c r="G32" s="23">
        <f t="shared" ref="G32:G42" si="4">F32/2</f>
        <v>4.2824074074074084E-3</v>
      </c>
      <c r="H32" s="23">
        <v>4.2592592592592595E-3</v>
      </c>
      <c r="I32" s="23">
        <f t="shared" ref="I32:I42" si="5">D32-H32</f>
        <v>4.2824074074075159E-4</v>
      </c>
      <c r="J32" s="29">
        <f t="shared" ref="J32:J42" si="6">MINUTE(I32)*60+SECOND(I32)</f>
        <v>37</v>
      </c>
      <c r="K32" s="5" t="str">
        <f>IF(J32&lt;VLOOKUP(C32,Время!A$4:H$9,8,FALSE),"Поздно","")</f>
        <v/>
      </c>
    </row>
    <row r="33" spans="2:11" x14ac:dyDescent="0.25">
      <c r="C33" s="5" t="s">
        <v>95</v>
      </c>
      <c r="D33" s="23"/>
      <c r="E33" s="23">
        <v>9.7222222222222224E-3</v>
      </c>
      <c r="F33" s="23">
        <f t="shared" ref="F33" si="7">E33-F$14</f>
        <v>9.0277777777777787E-3</v>
      </c>
      <c r="G33" s="23">
        <f t="shared" ref="G33" si="8">F33/2</f>
        <v>4.5138888888888893E-3</v>
      </c>
      <c r="H33" s="23">
        <v>4.5023148148148149E-3</v>
      </c>
      <c r="I33" s="23"/>
      <c r="J33" s="29"/>
      <c r="K33" s="5" t="s">
        <v>33</v>
      </c>
    </row>
    <row r="34" spans="2:11" x14ac:dyDescent="0.25">
      <c r="C34" s="5" t="s">
        <v>96</v>
      </c>
      <c r="D34" s="23"/>
      <c r="E34" s="23">
        <v>1.050925925925926E-2</v>
      </c>
      <c r="F34" s="23">
        <f t="shared" ref="F34" si="9">E34-F$14</f>
        <v>9.8148148148148161E-3</v>
      </c>
      <c r="G34" s="23">
        <f t="shared" ref="G34" si="10">F34/2</f>
        <v>4.9074074074074081E-3</v>
      </c>
      <c r="H34" s="23">
        <v>4.8263888888888887E-3</v>
      </c>
      <c r="I34" s="23"/>
      <c r="J34" s="29"/>
      <c r="K34" s="5" t="s">
        <v>33</v>
      </c>
    </row>
    <row r="35" spans="2:11" x14ac:dyDescent="0.25">
      <c r="C35" s="5" t="s">
        <v>93</v>
      </c>
      <c r="D35" s="23"/>
      <c r="E35" s="23">
        <v>1.1400462962962965E-2</v>
      </c>
      <c r="F35" s="23">
        <f t="shared" ref="F35" si="11">E35-F$14</f>
        <v>1.0706018518518521E-2</v>
      </c>
      <c r="G35" s="23">
        <f t="shared" ref="G35" si="12">F35/2</f>
        <v>5.3530092592592605E-3</v>
      </c>
      <c r="H35" s="23">
        <v>5.347222222222222E-3</v>
      </c>
      <c r="I35" s="23"/>
      <c r="J35" s="29"/>
      <c r="K35" s="5" t="s">
        <v>33</v>
      </c>
    </row>
    <row r="36" spans="2:11" x14ac:dyDescent="0.25">
      <c r="C36" s="1">
        <v>4</v>
      </c>
      <c r="D36" s="23">
        <f>VLOOKUP(C36,Время!A$4:D$9,4,FALSE)</f>
        <v>7.66782407407407E-3</v>
      </c>
      <c r="E36" s="23">
        <v>1.2499999999999999E-2</v>
      </c>
      <c r="F36" s="23">
        <f>E36-F$14</f>
        <v>1.1805555555555555E-2</v>
      </c>
      <c r="G36" s="23">
        <f t="shared" si="4"/>
        <v>5.9027777777777776E-3</v>
      </c>
      <c r="H36" s="23">
        <v>5.8449074074074072E-3</v>
      </c>
      <c r="I36" s="23">
        <f t="shared" si="5"/>
        <v>1.8229166666666628E-3</v>
      </c>
      <c r="J36" s="29">
        <f t="shared" si="6"/>
        <v>157</v>
      </c>
      <c r="K36" s="5" t="str">
        <f>IF(J36&lt;VLOOKUP(C36,Время!A$4:H$9,8,FALSE),"Поздно","")</f>
        <v/>
      </c>
    </row>
    <row r="37" spans="2:11" x14ac:dyDescent="0.25">
      <c r="C37" s="5" t="s">
        <v>97</v>
      </c>
      <c r="D37" s="23"/>
      <c r="E37" s="23">
        <v>1.2847222222222223E-2</v>
      </c>
      <c r="F37" s="23">
        <f t="shared" ref="F37" si="13">E37-F$14</f>
        <v>1.215277777777778E-2</v>
      </c>
      <c r="G37" s="23">
        <f t="shared" ref="G37" si="14">F37/2</f>
        <v>6.0763888888888899E-3</v>
      </c>
      <c r="H37" s="23">
        <v>6.053240740740741E-3</v>
      </c>
      <c r="I37" s="23"/>
      <c r="J37" s="29"/>
      <c r="K37" s="5" t="s">
        <v>33</v>
      </c>
    </row>
    <row r="38" spans="2:11" x14ac:dyDescent="0.25">
      <c r="C38" s="1">
        <v>3</v>
      </c>
      <c r="D38" s="23">
        <f>VLOOKUP(C38,Время!A$4:D$9,4,FALSE)</f>
        <v>6.4525462962962965E-3</v>
      </c>
      <c r="E38" s="23">
        <v>1.329861111111111E-2</v>
      </c>
      <c r="F38" s="23">
        <f>E38-F$14</f>
        <v>1.2604166666666666E-2</v>
      </c>
      <c r="G38" s="23">
        <f t="shared" si="4"/>
        <v>6.3020833333333331E-3</v>
      </c>
      <c r="H38" s="23">
        <v>6.2962962962962964E-3</v>
      </c>
      <c r="I38" s="23">
        <f t="shared" si="5"/>
        <v>1.5625000000000014E-4</v>
      </c>
      <c r="J38" s="29">
        <f t="shared" si="6"/>
        <v>14</v>
      </c>
      <c r="K38" s="5" t="str">
        <f>IF(J38&lt;VLOOKUP(C38,Время!A$4:H$9,8,FALSE),"Поздно","")</f>
        <v>Поздно</v>
      </c>
    </row>
    <row r="39" spans="2:11" x14ac:dyDescent="0.25">
      <c r="C39" s="5" t="s">
        <v>98</v>
      </c>
      <c r="D39" s="23"/>
      <c r="E39" s="23"/>
      <c r="F39" s="23"/>
      <c r="G39" s="23"/>
      <c r="H39" s="23">
        <v>7.3726851851851861E-3</v>
      </c>
      <c r="I39" s="23"/>
      <c r="J39" s="29"/>
      <c r="K39" s="5" t="s">
        <v>33</v>
      </c>
    </row>
    <row r="40" spans="2:11" x14ac:dyDescent="0.25">
      <c r="C40" s="5" t="s">
        <v>99</v>
      </c>
      <c r="D40" s="23"/>
      <c r="E40" s="23"/>
      <c r="F40" s="23"/>
      <c r="G40" s="23"/>
      <c r="H40" s="23">
        <v>7.6851851851851847E-3</v>
      </c>
      <c r="I40" s="23"/>
      <c r="J40" s="29"/>
      <c r="K40" s="5" t="s">
        <v>33</v>
      </c>
    </row>
    <row r="41" spans="2:11" x14ac:dyDescent="0.25">
      <c r="C41" s="5" t="s">
        <v>100</v>
      </c>
      <c r="D41" s="23"/>
      <c r="E41" s="23"/>
      <c r="F41" s="23"/>
      <c r="G41" s="23"/>
      <c r="H41" s="23">
        <v>8.0902777777777778E-3</v>
      </c>
      <c r="I41" s="23"/>
      <c r="J41" s="29"/>
      <c r="K41" s="5" t="s">
        <v>33</v>
      </c>
    </row>
    <row r="42" spans="2:11" x14ac:dyDescent="0.25">
      <c r="C42" s="1">
        <v>5</v>
      </c>
      <c r="D42" s="23">
        <f>VLOOKUP(C42,Время!A$4:D$9,4,FALSE)</f>
        <v>8.8252314814814825E-3</v>
      </c>
      <c r="E42" s="23">
        <v>1.7650462962962962E-2</v>
      </c>
      <c r="F42" s="23">
        <f>E42-F$14</f>
        <v>1.6956018518518516E-2</v>
      </c>
      <c r="G42" s="23">
        <f t="shared" si="4"/>
        <v>8.4780092592592581E-3</v>
      </c>
      <c r="H42" s="23">
        <v>8.5069444444444437E-3</v>
      </c>
      <c r="I42" s="23">
        <f t="shared" si="5"/>
        <v>3.182870370370388E-4</v>
      </c>
      <c r="J42" s="29">
        <f t="shared" si="6"/>
        <v>28</v>
      </c>
      <c r="K42" s="5" t="str">
        <f>IF(J42&lt;VLOOKUP(C42,Время!A$4:H$9,8,FALSE),"Поздно","")</f>
        <v/>
      </c>
    </row>
    <row r="43" spans="2:11" ht="15.75" thickBot="1" x14ac:dyDescent="0.3">
      <c r="C43" s="5" t="s">
        <v>101</v>
      </c>
      <c r="D43" s="23"/>
      <c r="E43" s="23">
        <v>1.9560185185185184E-2</v>
      </c>
      <c r="F43" s="23">
        <f t="shared" ref="F43" si="15">E43-F$14</f>
        <v>1.8865740740740738E-2</v>
      </c>
      <c r="G43" s="23">
        <f t="shared" ref="G43" si="16">F43/2</f>
        <v>9.4328703703703692E-3</v>
      </c>
      <c r="H43" s="23">
        <v>9.3749999999999997E-3</v>
      </c>
      <c r="I43" s="23"/>
      <c r="J43" s="29"/>
      <c r="K43" s="5" t="s">
        <v>33</v>
      </c>
    </row>
    <row r="44" spans="2:11" ht="15.75" thickBot="1" x14ac:dyDescent="0.3">
      <c r="B44" s="3" t="s">
        <v>4</v>
      </c>
      <c r="C44" s="3"/>
      <c r="D44" s="28"/>
    </row>
    <row r="45" spans="2:11" ht="15.75" thickBot="1" x14ac:dyDescent="0.3">
      <c r="B45" s="3" t="s">
        <v>5</v>
      </c>
      <c r="C45" s="3"/>
      <c r="D45" s="28"/>
    </row>
    <row r="47" spans="2:11" ht="15.75" thickBot="1" x14ac:dyDescent="0.3">
      <c r="B47" s="30">
        <v>17</v>
      </c>
    </row>
    <row r="48" spans="2:11" ht="15.75" thickBot="1" x14ac:dyDescent="0.3">
      <c r="B48" s="6" t="s">
        <v>0</v>
      </c>
      <c r="C48" s="4" t="s">
        <v>30</v>
      </c>
      <c r="D48" s="4"/>
      <c r="E48" s="4" t="s">
        <v>6</v>
      </c>
      <c r="F48" s="4"/>
      <c r="G48" s="25">
        <v>0.5</v>
      </c>
      <c r="H48" s="4"/>
      <c r="I48" s="4"/>
      <c r="J48" s="4"/>
      <c r="K48" s="4" t="s">
        <v>7</v>
      </c>
    </row>
    <row r="49" spans="2:11" x14ac:dyDescent="0.25">
      <c r="C49" s="5" t="s">
        <v>1</v>
      </c>
      <c r="D49" s="7" t="s">
        <v>38</v>
      </c>
      <c r="E49" s="7" t="s">
        <v>39</v>
      </c>
      <c r="F49" s="7" t="s">
        <v>40</v>
      </c>
      <c r="G49" s="7" t="s">
        <v>41</v>
      </c>
      <c r="H49" s="7" t="s">
        <v>42</v>
      </c>
      <c r="I49" s="7" t="s">
        <v>43</v>
      </c>
      <c r="J49" s="7" t="s">
        <v>44</v>
      </c>
      <c r="K49" s="7" t="s">
        <v>3</v>
      </c>
    </row>
    <row r="50" spans="2:11" x14ac:dyDescent="0.25">
      <c r="C50" s="1">
        <v>2</v>
      </c>
      <c r="D50" s="23">
        <f>VLOOKUP(C50,Время!A$4:D$9,4,FALSE)</f>
        <v>4.6875000000000111E-3</v>
      </c>
      <c r="E50" s="23">
        <v>5.8449074074074072E-3</v>
      </c>
      <c r="F50" s="23">
        <f>E50-F$14</f>
        <v>5.1504629629629626E-3</v>
      </c>
      <c r="G50" s="23">
        <f>F50/2</f>
        <v>2.5752314814814813E-3</v>
      </c>
      <c r="H50" s="26">
        <v>2.5578703703703705E-3</v>
      </c>
      <c r="I50" s="23">
        <f>D50-H50</f>
        <v>2.1296296296296406E-3</v>
      </c>
      <c r="J50" s="29">
        <f>MINUTE(I50)*60+SECOND(I50)</f>
        <v>184</v>
      </c>
      <c r="K50" s="1" t="str">
        <f>IF(J50&lt;VLOOKUP(C50,Время!A$4:H$9,8,FALSE),"Поздно","")</f>
        <v/>
      </c>
    </row>
    <row r="51" spans="2:11" x14ac:dyDescent="0.25">
      <c r="C51" s="1">
        <v>1</v>
      </c>
      <c r="D51" s="23">
        <f>VLOOKUP(C51,Время!A$4:D$9,4,FALSE)</f>
        <v>3.90625E-3</v>
      </c>
      <c r="E51" s="23">
        <v>6.4814814814814813E-3</v>
      </c>
      <c r="F51" s="23">
        <f t="shared" ref="F51:F55" si="17">E51-F$14</f>
        <v>5.7870370370370367E-3</v>
      </c>
      <c r="G51" s="23">
        <f t="shared" ref="G51:G55" si="18">F51/2</f>
        <v>2.8935185185185184E-3</v>
      </c>
      <c r="H51" s="26">
        <v>2.8587962962962963E-3</v>
      </c>
      <c r="I51" s="23">
        <f t="shared" ref="I51:I55" si="19">D51-H51</f>
        <v>1.0474537037037037E-3</v>
      </c>
      <c r="J51" s="29">
        <f t="shared" ref="J51:J55" si="20">MINUTE(I51)*60+SECOND(I51)</f>
        <v>90</v>
      </c>
      <c r="K51" s="1" t="str">
        <f>IF(J51&lt;VLOOKUP(C51,Время!A$4:H$9,8,FALSE),"Поздно","")</f>
        <v/>
      </c>
    </row>
    <row r="52" spans="2:11" x14ac:dyDescent="0.25">
      <c r="C52" s="1">
        <v>3</v>
      </c>
      <c r="D52" s="23">
        <f>VLOOKUP(C52,Время!A$4:D$9,4,FALSE)</f>
        <v>6.4525462962962965E-3</v>
      </c>
      <c r="E52" s="23">
        <v>8.9699074074074073E-3</v>
      </c>
      <c r="F52" s="23">
        <f t="shared" si="17"/>
        <v>8.2754629629629636E-3</v>
      </c>
      <c r="G52" s="23">
        <f t="shared" si="18"/>
        <v>4.1377314814814818E-3</v>
      </c>
      <c r="H52" s="26">
        <v>4.1203703703703706E-3</v>
      </c>
      <c r="I52" s="23">
        <f t="shared" si="19"/>
        <v>2.3321759259259259E-3</v>
      </c>
      <c r="J52" s="29">
        <f t="shared" si="20"/>
        <v>202</v>
      </c>
      <c r="K52" s="1" t="str">
        <f>IF(J52&lt;VLOOKUP(C52,Время!A$4:H$9,8,FALSE),"Поздно","")</f>
        <v/>
      </c>
    </row>
    <row r="53" spans="2:11" x14ac:dyDescent="0.25">
      <c r="C53" s="1">
        <v>4</v>
      </c>
      <c r="D53" s="23">
        <f>VLOOKUP(C53,Время!A$4:D$9,4,FALSE)</f>
        <v>7.66782407407407E-3</v>
      </c>
      <c r="E53" s="23">
        <v>1.2499999999999999E-2</v>
      </c>
      <c r="F53" s="23">
        <f t="shared" si="17"/>
        <v>1.1805555555555555E-2</v>
      </c>
      <c r="G53" s="23">
        <f t="shared" si="18"/>
        <v>5.9027777777777776E-3</v>
      </c>
      <c r="H53" s="26">
        <v>5.8680555555555543E-3</v>
      </c>
      <c r="I53" s="23">
        <f t="shared" si="19"/>
        <v>1.7997685185185157E-3</v>
      </c>
      <c r="J53" s="29">
        <f t="shared" si="20"/>
        <v>155</v>
      </c>
      <c r="K53" s="1" t="str">
        <f>IF(J53&lt;VLOOKUP(C53,Время!A$4:H$9,8,FALSE),"Поздно","")</f>
        <v/>
      </c>
    </row>
    <row r="54" spans="2:11" x14ac:dyDescent="0.25">
      <c r="C54" s="1">
        <v>5</v>
      </c>
      <c r="D54" s="23">
        <f>VLOOKUP(C54,Время!A$4:D$9,4,FALSE)</f>
        <v>8.8252314814814825E-3</v>
      </c>
      <c r="E54" s="23">
        <v>1.8055555555555557E-2</v>
      </c>
      <c r="F54" s="23">
        <f t="shared" si="17"/>
        <v>1.7361111111111112E-2</v>
      </c>
      <c r="G54" s="23">
        <f t="shared" si="18"/>
        <v>8.6805555555555559E-3</v>
      </c>
      <c r="H54" s="26">
        <v>8.6458333333333335E-3</v>
      </c>
      <c r="I54" s="23">
        <f t="shared" si="19"/>
        <v>1.7939814814814901E-4</v>
      </c>
      <c r="J54" s="29">
        <f t="shared" si="20"/>
        <v>16</v>
      </c>
      <c r="K54" s="1" t="str">
        <f>IF(J54&lt;VLOOKUP(C54,Время!A$4:H$9,8,FALSE),"Поздно","")</f>
        <v>Поздно</v>
      </c>
    </row>
    <row r="55" spans="2:11" ht="15.75" thickBot="1" x14ac:dyDescent="0.3">
      <c r="C55" s="2">
        <v>6</v>
      </c>
      <c r="D55" s="23">
        <f>VLOOKUP(C55,Время!A$4:D$9,4,FALSE)</f>
        <v>9.4907407407407163E-3</v>
      </c>
      <c r="E55" s="23">
        <v>1.9328703703703702E-2</v>
      </c>
      <c r="F55" s="23">
        <f t="shared" si="17"/>
        <v>1.8634259259259257E-2</v>
      </c>
      <c r="G55" s="23">
        <f t="shared" si="18"/>
        <v>9.3171296296296283E-3</v>
      </c>
      <c r="H55" s="26">
        <v>9.2824074074074076E-3</v>
      </c>
      <c r="I55" s="23">
        <f t="shared" si="19"/>
        <v>2.0833333333330865E-4</v>
      </c>
      <c r="J55" s="29">
        <f t="shared" si="20"/>
        <v>18</v>
      </c>
      <c r="K55" s="1" t="str">
        <f>IF(J55&lt;VLOOKUP(C55,Время!A$4:H$9,8,FALSE),"Поздно","")</f>
        <v/>
      </c>
    </row>
    <row r="56" spans="2:11" ht="15.75" thickBot="1" x14ac:dyDescent="0.3">
      <c r="B56" s="3" t="s">
        <v>4</v>
      </c>
      <c r="C56" s="3"/>
      <c r="D56" s="28"/>
    </row>
    <row r="57" spans="2:11" ht="15.75" thickBot="1" x14ac:dyDescent="0.3">
      <c r="B57" s="3" t="s">
        <v>5</v>
      </c>
      <c r="C57" s="3"/>
      <c r="D57" s="28"/>
    </row>
    <row r="59" spans="2:11" ht="15.75" thickBot="1" x14ac:dyDescent="0.3">
      <c r="B59" s="30">
        <v>18</v>
      </c>
    </row>
    <row r="60" spans="2:11" ht="15.75" thickBot="1" x14ac:dyDescent="0.3">
      <c r="B60" s="6" t="s">
        <v>0</v>
      </c>
      <c r="C60" s="4" t="s">
        <v>31</v>
      </c>
      <c r="D60" s="4"/>
      <c r="E60" s="4" t="s">
        <v>6</v>
      </c>
      <c r="F60" s="4"/>
      <c r="G60" s="25">
        <v>0.5</v>
      </c>
      <c r="H60" s="4"/>
      <c r="I60" s="4"/>
      <c r="J60" s="4"/>
      <c r="K60" s="4" t="s">
        <v>7</v>
      </c>
    </row>
    <row r="61" spans="2:11" x14ac:dyDescent="0.25">
      <c r="C61" s="5" t="s">
        <v>1</v>
      </c>
      <c r="D61" s="7" t="s">
        <v>38</v>
      </c>
      <c r="E61" s="7" t="s">
        <v>2</v>
      </c>
      <c r="F61" s="7" t="s">
        <v>40</v>
      </c>
      <c r="G61" s="7" t="s">
        <v>41</v>
      </c>
      <c r="H61" s="7" t="s">
        <v>42</v>
      </c>
      <c r="I61" s="7" t="s">
        <v>43</v>
      </c>
      <c r="J61" s="7" t="s">
        <v>44</v>
      </c>
      <c r="K61" s="7" t="s">
        <v>3</v>
      </c>
    </row>
    <row r="62" spans="2:11" x14ac:dyDescent="0.25">
      <c r="C62" s="1">
        <v>2</v>
      </c>
      <c r="D62" s="23">
        <f>VLOOKUP(C62,Время!A$4:D$9,4,FALSE)</f>
        <v>4.6875000000000111E-3</v>
      </c>
      <c r="E62" s="23">
        <v>2.2569444444444447E-3</v>
      </c>
      <c r="F62" s="23">
        <f>E62-F$14</f>
        <v>1.5625000000000001E-3</v>
      </c>
      <c r="G62" s="23">
        <f>F62/2</f>
        <v>7.8125000000000004E-4</v>
      </c>
      <c r="H62" s="26">
        <v>7.6388888888888893E-4</v>
      </c>
      <c r="I62" s="23">
        <f>D62-H62</f>
        <v>3.9236111111111225E-3</v>
      </c>
      <c r="J62" s="29">
        <f>MINUTE(I62)*60+SECOND(I62)</f>
        <v>339</v>
      </c>
      <c r="K62" s="1" t="str">
        <f>IF(J62&lt;VLOOKUP(C62,Время!A$4:H$9,8,FALSE),"Поздно","")</f>
        <v/>
      </c>
    </row>
    <row r="63" spans="2:11" x14ac:dyDescent="0.25">
      <c r="C63" s="1">
        <v>1</v>
      </c>
      <c r="D63" s="23">
        <f>VLOOKUP(C63,Время!A$4:D$9,4,FALSE)</f>
        <v>3.90625E-3</v>
      </c>
      <c r="E63" s="23">
        <v>4.2245370370370371E-3</v>
      </c>
      <c r="F63" s="23">
        <f t="shared" ref="F63:F67" si="21">E63-F$14</f>
        <v>3.5300925925925925E-3</v>
      </c>
      <c r="G63" s="23">
        <f t="shared" ref="G63:G67" si="22">F63/2</f>
        <v>1.7650462962962962E-3</v>
      </c>
      <c r="H63" s="26">
        <v>1.7592592592592592E-3</v>
      </c>
      <c r="I63" s="23">
        <f t="shared" ref="I63:I68" si="23">D63-H63</f>
        <v>2.146990740740741E-3</v>
      </c>
      <c r="J63" s="29">
        <f t="shared" ref="J63:J68" si="24">MINUTE(I63)*60+SECOND(I63)</f>
        <v>186</v>
      </c>
      <c r="K63" s="1" t="str">
        <f>IF(J63&lt;VLOOKUP(C63,Время!A$4:H$9,8,FALSE),"Поздно","")</f>
        <v/>
      </c>
    </row>
    <row r="64" spans="2:11" x14ac:dyDescent="0.25">
      <c r="C64" s="1" t="s">
        <v>37</v>
      </c>
      <c r="D64" s="23"/>
      <c r="E64" s="23">
        <v>9.1435185185185178E-3</v>
      </c>
      <c r="F64" s="23">
        <f t="shared" si="21"/>
        <v>8.4490740740740741E-3</v>
      </c>
      <c r="G64" s="23">
        <f t="shared" si="22"/>
        <v>4.2245370370370371E-3</v>
      </c>
      <c r="H64" s="26">
        <v>4.2129629629629626E-3</v>
      </c>
      <c r="I64" s="23"/>
      <c r="J64" s="29"/>
      <c r="K64" s="5" t="s">
        <v>33</v>
      </c>
    </row>
    <row r="65" spans="2:11" x14ac:dyDescent="0.25">
      <c r="C65" s="1" t="s">
        <v>32</v>
      </c>
      <c r="D65" s="23"/>
      <c r="E65" s="23">
        <v>1.0474537037037037E-2</v>
      </c>
      <c r="F65" s="23">
        <f t="shared" si="21"/>
        <v>9.7800925925925937E-3</v>
      </c>
      <c r="G65" s="23">
        <f t="shared" si="22"/>
        <v>4.8900462962962968E-3</v>
      </c>
      <c r="H65" s="26">
        <v>4.8495370370370368E-3</v>
      </c>
      <c r="I65" s="23"/>
      <c r="J65" s="29"/>
      <c r="K65" s="5" t="s">
        <v>33</v>
      </c>
    </row>
    <row r="66" spans="2:11" x14ac:dyDescent="0.25">
      <c r="C66" s="1">
        <v>4</v>
      </c>
      <c r="D66" s="23">
        <f>VLOOKUP(C66,Время!A$4:D$9,4,FALSE)</f>
        <v>7.66782407407407E-3</v>
      </c>
      <c r="E66" s="23">
        <v>1.2499999999999999E-2</v>
      </c>
      <c r="F66" s="23">
        <f t="shared" si="21"/>
        <v>1.1805555555555555E-2</v>
      </c>
      <c r="G66" s="23">
        <f t="shared" si="22"/>
        <v>5.9027777777777776E-3</v>
      </c>
      <c r="H66" s="26">
        <v>5.8912037037037032E-3</v>
      </c>
      <c r="I66" s="23">
        <f t="shared" si="23"/>
        <v>1.7766203703703668E-3</v>
      </c>
      <c r="J66" s="29">
        <f t="shared" si="24"/>
        <v>153</v>
      </c>
      <c r="K66" s="1" t="str">
        <f>IF(J66&lt;VLOOKUP(C66,Время!A$4:H$9,8,FALSE),"Поздно","")</f>
        <v/>
      </c>
    </row>
    <row r="67" spans="2:11" x14ac:dyDescent="0.25">
      <c r="C67" s="1">
        <v>5</v>
      </c>
      <c r="D67" s="23">
        <f>VLOOKUP(C67,Время!A$4:D$9,4,FALSE)</f>
        <v>8.8252314814814825E-3</v>
      </c>
      <c r="E67" s="23">
        <v>1.5972222222222224E-2</v>
      </c>
      <c r="F67" s="23">
        <f t="shared" si="21"/>
        <v>1.5277777777777781E-2</v>
      </c>
      <c r="G67" s="23">
        <f t="shared" si="22"/>
        <v>7.6388888888888904E-3</v>
      </c>
      <c r="H67" s="26">
        <v>7.6388888888888886E-3</v>
      </c>
      <c r="I67" s="23">
        <f t="shared" si="23"/>
        <v>1.1863425925925939E-3</v>
      </c>
      <c r="J67" s="29">
        <f t="shared" si="24"/>
        <v>103</v>
      </c>
      <c r="K67" s="1" t="str">
        <f>IF(J67&lt;VLOOKUP(C67,Время!A$4:H$9,8,FALSE),"Поздно","")</f>
        <v/>
      </c>
    </row>
    <row r="68" spans="2:11" x14ac:dyDescent="0.25">
      <c r="C68" s="2">
        <v>6</v>
      </c>
      <c r="D68" s="23">
        <f>VLOOKUP(C68,Время!A$4:D$9,4,FALSE)</f>
        <v>9.4907407407407163E-3</v>
      </c>
      <c r="E68" s="23">
        <v>1.8402777777777778E-2</v>
      </c>
      <c r="F68" s="23">
        <f t="shared" ref="F68" si="25">E68-F$14</f>
        <v>1.7708333333333333E-2</v>
      </c>
      <c r="G68" s="23">
        <f t="shared" ref="G68" si="26">F68/2</f>
        <v>8.8541666666666664E-3</v>
      </c>
      <c r="H68" s="26">
        <v>8.8310185185185176E-3</v>
      </c>
      <c r="I68" s="23">
        <f t="shared" si="23"/>
        <v>6.5972222222219871E-4</v>
      </c>
      <c r="J68" s="29">
        <f t="shared" si="24"/>
        <v>57</v>
      </c>
      <c r="K68" s="1" t="str">
        <f>IF(J68&lt;VLOOKUP(C68,Время!A$4:H$9,8,FALSE),"Поздно","")</f>
        <v/>
      </c>
    </row>
    <row r="69" spans="2:11" ht="15.75" thickBot="1" x14ac:dyDescent="0.3">
      <c r="C69" s="2">
        <v>3</v>
      </c>
      <c r="D69" s="23" t="s">
        <v>73</v>
      </c>
      <c r="E69" s="23"/>
      <c r="F69" s="23"/>
      <c r="G69" s="23"/>
      <c r="H69" s="26"/>
      <c r="I69" s="23"/>
      <c r="J69" s="29"/>
      <c r="K69" s="1"/>
    </row>
    <row r="70" spans="2:11" ht="15.75" thickBot="1" x14ac:dyDescent="0.3">
      <c r="B70" s="3" t="s">
        <v>4</v>
      </c>
      <c r="C70" s="3"/>
      <c r="D70" s="28"/>
    </row>
    <row r="71" spans="2:11" ht="15.75" thickBot="1" x14ac:dyDescent="0.3">
      <c r="B71" s="3" t="s">
        <v>5</v>
      </c>
      <c r="C71" s="3"/>
      <c r="D71" s="28"/>
    </row>
    <row r="73" spans="2:11" ht="15.75" thickBot="1" x14ac:dyDescent="0.3">
      <c r="B73" s="30">
        <v>19</v>
      </c>
    </row>
    <row r="74" spans="2:11" ht="15.75" thickBot="1" x14ac:dyDescent="0.3">
      <c r="B74" s="6" t="s">
        <v>0</v>
      </c>
      <c r="C74" s="4" t="s">
        <v>34</v>
      </c>
      <c r="D74" s="4"/>
      <c r="E74" s="4" t="s">
        <v>6</v>
      </c>
      <c r="F74" s="4"/>
      <c r="G74" s="25">
        <v>0.5</v>
      </c>
      <c r="H74" s="4"/>
      <c r="I74" s="4"/>
      <c r="J74" s="4"/>
      <c r="K74" s="4" t="s">
        <v>7</v>
      </c>
    </row>
    <row r="75" spans="2:11" x14ac:dyDescent="0.25">
      <c r="C75" s="5" t="s">
        <v>1</v>
      </c>
      <c r="D75" s="7" t="s">
        <v>38</v>
      </c>
      <c r="E75" s="7" t="s">
        <v>2</v>
      </c>
      <c r="F75" s="7" t="s">
        <v>40</v>
      </c>
      <c r="G75" s="7" t="s">
        <v>41</v>
      </c>
      <c r="H75" s="7" t="s">
        <v>42</v>
      </c>
      <c r="I75" s="7" t="s">
        <v>43</v>
      </c>
      <c r="J75" s="7" t="s">
        <v>44</v>
      </c>
      <c r="K75" s="7" t="s">
        <v>3</v>
      </c>
    </row>
    <row r="76" spans="2:11" x14ac:dyDescent="0.25">
      <c r="C76" s="1">
        <v>2</v>
      </c>
      <c r="D76" s="23">
        <f>VLOOKUP(C76,Время!A$4:D$9,4,FALSE)</f>
        <v>4.6875000000000111E-3</v>
      </c>
      <c r="E76" s="23">
        <v>3.3564814814814811E-3</v>
      </c>
      <c r="F76" s="23">
        <f>E76-F$14</f>
        <v>2.6620370370370365E-3</v>
      </c>
      <c r="G76" s="23">
        <f>F76/2</f>
        <v>1.3310185185185183E-3</v>
      </c>
      <c r="H76" s="26">
        <v>1.3657407407407409E-3</v>
      </c>
      <c r="I76" s="23">
        <f>D76-H76</f>
        <v>3.32175925925927E-3</v>
      </c>
      <c r="J76" s="29">
        <f>MINUTE(I76)*60+SECOND(I76)</f>
        <v>287</v>
      </c>
      <c r="K76" s="1" t="str">
        <f>IF(J76&lt;VLOOKUP(C76,Время!A$4:H$9,8,FALSE),"Поздно","")</f>
        <v/>
      </c>
    </row>
    <row r="77" spans="2:11" x14ac:dyDescent="0.25">
      <c r="C77" s="1">
        <v>1</v>
      </c>
      <c r="D77" s="23">
        <f>VLOOKUP(C77,Время!A$4:D$9,4,FALSE)</f>
        <v>3.90625E-3</v>
      </c>
      <c r="E77" s="23">
        <v>7.0023148148148154E-3</v>
      </c>
      <c r="F77" s="23">
        <f t="shared" ref="F77:F81" si="27">E77-F$14</f>
        <v>6.3078703703703708E-3</v>
      </c>
      <c r="G77" s="23">
        <f t="shared" ref="G77:G81" si="28">F77/2</f>
        <v>3.1539351851851854E-3</v>
      </c>
      <c r="H77" s="26">
        <v>3.1365740740740742E-3</v>
      </c>
      <c r="I77" s="23">
        <f t="shared" ref="I77:I81" si="29">D77-H77</f>
        <v>7.6967592592592582E-4</v>
      </c>
      <c r="J77" s="31">
        <f t="shared" ref="J77:J81" si="30">MINUTE(I77)*60+SECOND(I77)</f>
        <v>66</v>
      </c>
      <c r="K77" s="34" t="str">
        <f>IF(J77&lt;VLOOKUP(C77,Время!A$4:H$9,8,FALSE),"Поздно","")</f>
        <v/>
      </c>
    </row>
    <row r="78" spans="2:11" x14ac:dyDescent="0.25">
      <c r="C78" s="1">
        <v>4</v>
      </c>
      <c r="D78" s="23">
        <f>VLOOKUP(C78,Время!A$4:D$9,4,FALSE)</f>
        <v>7.66782407407407E-3</v>
      </c>
      <c r="E78" s="23">
        <v>1.238425925925926E-2</v>
      </c>
      <c r="F78" s="23">
        <f t="shared" si="27"/>
        <v>1.1689814814814816E-2</v>
      </c>
      <c r="G78" s="23">
        <f t="shared" si="28"/>
        <v>5.844907407407408E-3</v>
      </c>
      <c r="H78" s="26">
        <v>5.8101851851851856E-3</v>
      </c>
      <c r="I78" s="23">
        <f t="shared" si="29"/>
        <v>1.8576388888888844E-3</v>
      </c>
      <c r="J78" s="29">
        <f t="shared" si="30"/>
        <v>160</v>
      </c>
      <c r="K78" s="1" t="str">
        <f>IF(J78&lt;VLOOKUP(C78,Время!A$4:H$9,8,FALSE),"Поздно","")</f>
        <v/>
      </c>
    </row>
    <row r="79" spans="2:11" x14ac:dyDescent="0.25">
      <c r="C79" s="1">
        <v>3</v>
      </c>
      <c r="D79" s="23">
        <f>VLOOKUP(C79,Время!A$4:D$9,4,FALSE)</f>
        <v>6.4525462962962965E-3</v>
      </c>
      <c r="E79" s="23">
        <v>1.3020833333333334E-2</v>
      </c>
      <c r="F79" s="23">
        <f t="shared" si="27"/>
        <v>1.232638888888889E-2</v>
      </c>
      <c r="G79" s="23">
        <f t="shared" si="28"/>
        <v>6.1631944444444451E-3</v>
      </c>
      <c r="H79" s="26">
        <v>6.1574074074074074E-3</v>
      </c>
      <c r="I79" s="23">
        <f t="shared" si="29"/>
        <v>2.9513888888888905E-4</v>
      </c>
      <c r="J79" s="29">
        <f t="shared" si="30"/>
        <v>26</v>
      </c>
      <c r="K79" s="1" t="str">
        <f>IF(J79&lt;VLOOKUP(C79,Время!A$4:H$9,8,FALSE),"Поздно","")</f>
        <v/>
      </c>
    </row>
    <row r="80" spans="2:11" x14ac:dyDescent="0.25">
      <c r="C80" s="1">
        <v>6</v>
      </c>
      <c r="D80" s="23">
        <f>VLOOKUP(C80,Время!A$4:D$9,4,FALSE)</f>
        <v>9.4907407407407163E-3</v>
      </c>
      <c r="E80" s="23">
        <v>1.7766203703703704E-2</v>
      </c>
      <c r="F80" s="23">
        <f t="shared" si="27"/>
        <v>1.7071759259259259E-2</v>
      </c>
      <c r="G80" s="23">
        <f t="shared" si="28"/>
        <v>8.5358796296296294E-3</v>
      </c>
      <c r="H80" s="26">
        <v>8.5300925925925926E-3</v>
      </c>
      <c r="I80" s="23">
        <f t="shared" si="29"/>
        <v>9.6064814814812369E-4</v>
      </c>
      <c r="J80" s="29">
        <f t="shared" si="30"/>
        <v>83</v>
      </c>
      <c r="K80" s="1" t="str">
        <f>IF(J80&lt;VLOOKUP(C80,Время!A$4:H$9,8,FALSE),"Поздно","")</f>
        <v/>
      </c>
    </row>
    <row r="81" spans="2:11" ht="15.75" thickBot="1" x14ac:dyDescent="0.3">
      <c r="C81" s="2">
        <v>5</v>
      </c>
      <c r="D81" s="23">
        <f>VLOOKUP(C81,Время!A$4:D$9,4,FALSE)</f>
        <v>8.8252314814814825E-3</v>
      </c>
      <c r="E81" s="23">
        <v>1.8171296296296297E-2</v>
      </c>
      <c r="F81" s="23">
        <f t="shared" si="27"/>
        <v>1.7476851851851851E-2</v>
      </c>
      <c r="G81" s="23">
        <f t="shared" si="28"/>
        <v>8.7384259259259255E-3</v>
      </c>
      <c r="H81" s="26">
        <v>8.726851851851852E-3</v>
      </c>
      <c r="I81" s="23">
        <f t="shared" si="29"/>
        <v>9.8379629629630552E-5</v>
      </c>
      <c r="J81" s="29">
        <f t="shared" si="30"/>
        <v>9</v>
      </c>
      <c r="K81" s="1" t="str">
        <f>IF(J81&lt;VLOOKUP(C81,Время!A$4:H$9,8,FALSE),"Поздно","")</f>
        <v>Поздно</v>
      </c>
    </row>
    <row r="82" spans="2:11" ht="15.75" thickBot="1" x14ac:dyDescent="0.3">
      <c r="B82" s="3" t="s">
        <v>4</v>
      </c>
      <c r="C82" s="3"/>
      <c r="D82" s="28"/>
    </row>
    <row r="83" spans="2:11" ht="15.75" thickBot="1" x14ac:dyDescent="0.3">
      <c r="B83" s="3" t="s">
        <v>5</v>
      </c>
      <c r="C83" s="3"/>
      <c r="D83" s="28"/>
    </row>
    <row r="85" spans="2:11" ht="15.75" thickBot="1" x14ac:dyDescent="0.3">
      <c r="B85" s="30">
        <v>20</v>
      </c>
    </row>
    <row r="86" spans="2:11" ht="15.75" thickBot="1" x14ac:dyDescent="0.3">
      <c r="B86" s="6" t="s">
        <v>0</v>
      </c>
      <c r="C86" s="4" t="s">
        <v>36</v>
      </c>
      <c r="D86" s="4"/>
      <c r="E86" s="4" t="s">
        <v>6</v>
      </c>
      <c r="F86" s="4"/>
      <c r="G86" s="25">
        <v>0.5</v>
      </c>
      <c r="H86" s="4"/>
      <c r="I86" s="4"/>
      <c r="J86" s="4"/>
      <c r="K86" s="4" t="s">
        <v>7</v>
      </c>
    </row>
    <row r="87" spans="2:11" x14ac:dyDescent="0.25">
      <c r="C87" s="5" t="s">
        <v>1</v>
      </c>
      <c r="D87" s="7" t="s">
        <v>38</v>
      </c>
      <c r="E87" s="7" t="s">
        <v>2</v>
      </c>
      <c r="F87" s="7" t="s">
        <v>40</v>
      </c>
      <c r="G87" s="7" t="s">
        <v>41</v>
      </c>
      <c r="H87" s="7" t="s">
        <v>42</v>
      </c>
      <c r="I87" s="7" t="s">
        <v>43</v>
      </c>
      <c r="J87" s="7" t="s">
        <v>44</v>
      </c>
      <c r="K87" s="7" t="s">
        <v>3</v>
      </c>
    </row>
    <row r="88" spans="2:11" x14ac:dyDescent="0.25">
      <c r="C88" s="5" t="s">
        <v>35</v>
      </c>
      <c r="D88" s="5"/>
      <c r="E88" s="23">
        <v>2.1412037037037038E-3</v>
      </c>
      <c r="F88" s="23">
        <f t="shared" ref="F88:F94" si="31">E88-F$14</f>
        <v>1.4467592592592592E-3</v>
      </c>
      <c r="G88" s="23">
        <f>F88/2</f>
        <v>7.2337962962962959E-4</v>
      </c>
      <c r="H88" s="26">
        <v>6.9444444444444447E-4</v>
      </c>
      <c r="I88" s="23"/>
      <c r="J88" s="29"/>
      <c r="K88" s="7" t="s">
        <v>33</v>
      </c>
    </row>
    <row r="89" spans="2:11" x14ac:dyDescent="0.25">
      <c r="C89" s="1">
        <v>1</v>
      </c>
      <c r="D89" s="23">
        <f>VLOOKUP(C89,Время!A$4:D$9,4,FALSE)</f>
        <v>3.90625E-3</v>
      </c>
      <c r="E89" s="23">
        <v>5.9027777777777776E-3</v>
      </c>
      <c r="F89" s="23">
        <f t="shared" si="31"/>
        <v>5.208333333333333E-3</v>
      </c>
      <c r="G89" s="23">
        <f t="shared" ref="G89:G94" si="32">F89/2</f>
        <v>2.6041666666666665E-3</v>
      </c>
      <c r="H89" s="26">
        <v>2.5925925925925925E-3</v>
      </c>
      <c r="I89" s="23">
        <f t="shared" ref="I89:I93" si="33">D89-H89</f>
        <v>1.3136574074074075E-3</v>
      </c>
      <c r="J89" s="29">
        <f t="shared" ref="J89:J94" si="34">MINUTE(I89)*60+SECOND(I89)</f>
        <v>114</v>
      </c>
      <c r="K89" s="1" t="str">
        <f>IF(J89&lt;VLOOKUP(C89,Время!A$4:H$9,8,FALSE),"Поздно","")</f>
        <v/>
      </c>
    </row>
    <row r="90" spans="2:11" x14ac:dyDescent="0.25">
      <c r="C90" s="1">
        <v>2</v>
      </c>
      <c r="D90" s="23">
        <f>VLOOKUP(C90,Время!A$4:D$9,4,FALSE)</f>
        <v>4.6875000000000111E-3</v>
      </c>
      <c r="E90" s="23">
        <v>6.6550925925925935E-3</v>
      </c>
      <c r="F90" s="23">
        <f t="shared" si="31"/>
        <v>5.9606481481481489E-3</v>
      </c>
      <c r="G90" s="23">
        <f t="shared" si="32"/>
        <v>2.9803240740740745E-3</v>
      </c>
      <c r="H90" s="26">
        <v>2.9629629629629628E-3</v>
      </c>
      <c r="I90" s="23">
        <f t="shared" si="33"/>
        <v>1.7245370370370483E-3</v>
      </c>
      <c r="J90" s="29">
        <f t="shared" si="34"/>
        <v>149</v>
      </c>
      <c r="K90" s="1" t="str">
        <f>IF(J90&lt;VLOOKUP(C90,Время!A$4:H$9,8,FALSE),"Поздно","")</f>
        <v/>
      </c>
    </row>
    <row r="91" spans="2:11" x14ac:dyDescent="0.25">
      <c r="C91" s="1">
        <v>4</v>
      </c>
      <c r="D91" s="23">
        <f>VLOOKUP(C91,Время!A$4:D$9,4,FALSE)</f>
        <v>7.66782407407407E-3</v>
      </c>
      <c r="E91" s="23">
        <v>1.2789351851851852E-2</v>
      </c>
      <c r="F91" s="23">
        <f t="shared" si="31"/>
        <v>1.2094907407407408E-2</v>
      </c>
      <c r="G91" s="23">
        <f t="shared" si="32"/>
        <v>6.0474537037037042E-3</v>
      </c>
      <c r="H91" s="26">
        <v>6.0185185185185177E-3</v>
      </c>
      <c r="I91" s="23">
        <f t="shared" si="33"/>
        <v>1.6493055555555523E-3</v>
      </c>
      <c r="J91" s="29">
        <f t="shared" si="34"/>
        <v>142</v>
      </c>
      <c r="K91" s="1" t="str">
        <f>IF(J91&lt;VLOOKUP(C91,Время!A$4:H$9,8,FALSE),"Поздно","")</f>
        <v/>
      </c>
    </row>
    <row r="92" spans="2:11" x14ac:dyDescent="0.25">
      <c r="C92" s="1">
        <v>3</v>
      </c>
      <c r="D92" s="23">
        <f>VLOOKUP(C92,Время!A$4:D$9,4,FALSE)</f>
        <v>6.4525462962962965E-3</v>
      </c>
      <c r="E92" s="23">
        <v>1.3483796296296298E-2</v>
      </c>
      <c r="F92" s="23">
        <f t="shared" si="31"/>
        <v>1.2789351851851854E-2</v>
      </c>
      <c r="G92" s="23">
        <f t="shared" si="32"/>
        <v>6.3946759259259269E-3</v>
      </c>
      <c r="H92" s="26">
        <v>6.3657407407407404E-3</v>
      </c>
      <c r="I92" s="23">
        <f t="shared" si="33"/>
        <v>8.6805555555556115E-5</v>
      </c>
      <c r="J92" s="29">
        <f t="shared" si="34"/>
        <v>8</v>
      </c>
      <c r="K92" s="1" t="str">
        <f>IF(J92&lt;VLOOKUP(C92,Время!A$4:H$9,8,FALSE),"Поздно","")</f>
        <v>Поздно</v>
      </c>
    </row>
    <row r="93" spans="2:11" x14ac:dyDescent="0.25">
      <c r="C93" s="1">
        <v>5</v>
      </c>
      <c r="D93" s="23">
        <f>VLOOKUP(C93,Время!A$4:D$9,4,FALSE)</f>
        <v>8.8252314814814825E-3</v>
      </c>
      <c r="E93" s="23">
        <v>1.7708333333333333E-2</v>
      </c>
      <c r="F93" s="23">
        <f t="shared" si="31"/>
        <v>1.7013888888888887E-2</v>
      </c>
      <c r="G93" s="23">
        <f t="shared" si="32"/>
        <v>8.5069444444444437E-3</v>
      </c>
      <c r="H93" s="26">
        <v>8.4837962962962966E-3</v>
      </c>
      <c r="I93" s="23">
        <f t="shared" si="33"/>
        <v>3.4143518518518594E-4</v>
      </c>
      <c r="J93" s="29">
        <f t="shared" si="34"/>
        <v>30</v>
      </c>
      <c r="K93" s="1" t="str">
        <f>IF(J93&lt;VLOOKUP(C93,Время!A$4:H$9,8,FALSE),"Поздно","")</f>
        <v/>
      </c>
    </row>
    <row r="94" spans="2:11" ht="15.75" thickBot="1" x14ac:dyDescent="0.3">
      <c r="C94" s="2">
        <v>6</v>
      </c>
      <c r="D94" s="23">
        <f>VLOOKUP(C94,Время!A$4:D$9,4,FALSE)</f>
        <v>9.4907407407407163E-3</v>
      </c>
      <c r="E94" s="23">
        <v>1.909722222222222E-2</v>
      </c>
      <c r="F94" s="23">
        <f t="shared" si="31"/>
        <v>1.8402777777777775E-2</v>
      </c>
      <c r="G94" s="23">
        <f t="shared" si="32"/>
        <v>9.2013888888888874E-3</v>
      </c>
      <c r="H94" s="26">
        <v>9.1666666666666667E-3</v>
      </c>
      <c r="I94" s="23">
        <f t="shared" ref="I94" si="35">D94-H94</f>
        <v>3.2407407407404956E-4</v>
      </c>
      <c r="J94" s="29">
        <f t="shared" si="34"/>
        <v>28</v>
      </c>
      <c r="K94" s="1" t="str">
        <f>IF(J94&lt;VLOOKUP(C94,Время!A$4:H$9,8,FALSE),"Поздно","")</f>
        <v/>
      </c>
    </row>
    <row r="95" spans="2:11" ht="15.75" thickBot="1" x14ac:dyDescent="0.3">
      <c r="B95" s="3" t="s">
        <v>4</v>
      </c>
      <c r="C95" s="3"/>
      <c r="D95" s="28"/>
    </row>
    <row r="96" spans="2:11" ht="15.75" thickBot="1" x14ac:dyDescent="0.3">
      <c r="B96" s="3" t="s">
        <v>5</v>
      </c>
      <c r="C96" s="3"/>
      <c r="D96" s="2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zoomScaleNormal="100" workbookViewId="0">
      <selection activeCell="E12" sqref="E12"/>
    </sheetView>
  </sheetViews>
  <sheetFormatPr defaultRowHeight="15" x14ac:dyDescent="0.25"/>
  <cols>
    <col min="2" max="2" width="20.42578125" bestFit="1" customWidth="1"/>
    <col min="3" max="3" width="23.7109375" bestFit="1" customWidth="1"/>
    <col min="4" max="4" width="12" customWidth="1"/>
    <col min="5" max="5" width="12.5703125" customWidth="1"/>
    <col min="6" max="6" width="12.28515625" customWidth="1"/>
    <col min="7" max="7" width="10" bestFit="1" customWidth="1"/>
    <col min="8" max="8" width="10.7109375" bestFit="1" customWidth="1"/>
    <col min="9" max="9" width="9" bestFit="1" customWidth="1"/>
    <col min="10" max="10" width="10" bestFit="1" customWidth="1"/>
    <col min="11" max="11" width="11.7109375" customWidth="1"/>
    <col min="12" max="12" width="9.140625" customWidth="1"/>
  </cols>
  <sheetData>
    <row r="1" spans="1:11" x14ac:dyDescent="0.25">
      <c r="A1" s="58" t="s">
        <v>102</v>
      </c>
      <c r="B1" s="58" t="s">
        <v>103</v>
      </c>
      <c r="C1" s="58" t="s">
        <v>10</v>
      </c>
      <c r="D1" s="58" t="s">
        <v>104</v>
      </c>
      <c r="E1" s="59" t="s">
        <v>29</v>
      </c>
      <c r="F1" s="59" t="s">
        <v>105</v>
      </c>
    </row>
    <row r="2" spans="1:11" x14ac:dyDescent="0.25">
      <c r="A2" s="58"/>
      <c r="B2" s="58"/>
      <c r="C2" s="58"/>
      <c r="D2" s="58"/>
      <c r="E2" s="59"/>
      <c r="F2" s="59"/>
    </row>
    <row r="3" spans="1:11" x14ac:dyDescent="0.25">
      <c r="A3" s="60">
        <v>1</v>
      </c>
      <c r="B3" s="60" t="s">
        <v>90</v>
      </c>
      <c r="C3" s="60">
        <v>18</v>
      </c>
      <c r="D3" s="61">
        <v>43668</v>
      </c>
      <c r="E3" s="1" t="s">
        <v>28</v>
      </c>
      <c r="F3" s="1">
        <v>1</v>
      </c>
    </row>
    <row r="5" spans="1:11" x14ac:dyDescent="0.25">
      <c r="A5" s="30" t="s">
        <v>126</v>
      </c>
    </row>
    <row r="7" spans="1:11" x14ac:dyDescent="0.25">
      <c r="C7" s="45" t="s">
        <v>29</v>
      </c>
      <c r="D7" s="45" t="s">
        <v>105</v>
      </c>
      <c r="E7" s="11" t="s">
        <v>23</v>
      </c>
      <c r="F7" s="11"/>
      <c r="G7" s="11"/>
      <c r="H7" s="11"/>
      <c r="I7" s="11"/>
      <c r="J7" s="11"/>
      <c r="K7" s="55" t="s">
        <v>127</v>
      </c>
    </row>
    <row r="8" spans="1:11" x14ac:dyDescent="0.25">
      <c r="B8" s="53"/>
      <c r="C8" s="45"/>
      <c r="D8" s="45"/>
      <c r="E8" s="12" t="s">
        <v>13</v>
      </c>
      <c r="F8" s="12" t="s">
        <v>14</v>
      </c>
      <c r="G8" s="12" t="s">
        <v>15</v>
      </c>
      <c r="H8" s="12" t="s">
        <v>16</v>
      </c>
      <c r="I8" s="12" t="s">
        <v>17</v>
      </c>
      <c r="J8" s="12" t="s">
        <v>18</v>
      </c>
      <c r="K8" s="55"/>
    </row>
    <row r="9" spans="1:11" x14ac:dyDescent="0.25">
      <c r="C9" s="13" t="str">
        <f>E3</f>
        <v>VR</v>
      </c>
      <c r="D9" s="56">
        <f>F3</f>
        <v>1</v>
      </c>
      <c r="E9" s="57">
        <f>K28</f>
        <v>35</v>
      </c>
      <c r="F9" s="57">
        <f>K29</f>
        <v>31</v>
      </c>
      <c r="G9" s="57">
        <f>K30</f>
        <v>36</v>
      </c>
      <c r="H9" s="57">
        <f>K31</f>
        <v>160</v>
      </c>
      <c r="I9" s="57">
        <f>K32</f>
        <v>110</v>
      </c>
      <c r="J9" s="57">
        <f>K33</f>
        <v>29</v>
      </c>
      <c r="K9" s="17">
        <f>SUM(L27:L33)</f>
        <v>1</v>
      </c>
    </row>
    <row r="10" spans="1:11" x14ac:dyDescent="0.25">
      <c r="C10" s="53"/>
      <c r="D10" s="54"/>
      <c r="E10" s="54"/>
      <c r="F10" s="54"/>
      <c r="G10" s="54"/>
      <c r="H10" s="54"/>
      <c r="I10" s="54"/>
      <c r="J10" s="53"/>
    </row>
    <row r="11" spans="1:11" x14ac:dyDescent="0.25">
      <c r="D11" s="54"/>
      <c r="E11" s="54"/>
      <c r="F11" s="54"/>
      <c r="G11" s="54"/>
      <c r="H11" s="54"/>
      <c r="I11" s="54"/>
      <c r="J11" s="53"/>
    </row>
    <row r="12" spans="1:11" x14ac:dyDescent="0.25">
      <c r="D12" s="54"/>
      <c r="E12" s="36" t="s">
        <v>45</v>
      </c>
      <c r="G12" t="s">
        <v>76</v>
      </c>
      <c r="H12" s="54"/>
      <c r="I12" s="54"/>
      <c r="J12" s="53"/>
    </row>
    <row r="13" spans="1:11" x14ac:dyDescent="0.25">
      <c r="D13" s="54"/>
      <c r="H13" s="54"/>
      <c r="I13" s="54"/>
      <c r="J13" s="53"/>
    </row>
    <row r="14" spans="1:11" x14ac:dyDescent="0.25">
      <c r="D14" s="54"/>
      <c r="E14" s="35">
        <v>9</v>
      </c>
      <c r="G14" t="s">
        <v>77</v>
      </c>
      <c r="H14" s="54"/>
      <c r="I14" s="54"/>
      <c r="J14" s="53"/>
    </row>
    <row r="15" spans="1:11" x14ac:dyDescent="0.25">
      <c r="D15" s="54"/>
      <c r="G15" t="s">
        <v>78</v>
      </c>
      <c r="H15" s="54"/>
      <c r="I15" s="54"/>
      <c r="J15" s="53"/>
    </row>
    <row r="16" spans="1:11" x14ac:dyDescent="0.25">
      <c r="G16" t="s">
        <v>79</v>
      </c>
    </row>
    <row r="18" spans="1:12" x14ac:dyDescent="0.25">
      <c r="A18" s="30" t="s">
        <v>113</v>
      </c>
    </row>
    <row r="20" spans="1:12" x14ac:dyDescent="0.25">
      <c r="A20" s="28" t="s">
        <v>121</v>
      </c>
    </row>
    <row r="21" spans="1:12" x14ac:dyDescent="0.25">
      <c r="A21" s="43" t="s">
        <v>122</v>
      </c>
      <c r="C21" s="32">
        <v>6.9444444444444447E-4</v>
      </c>
      <c r="F21" s="32"/>
    </row>
    <row r="22" spans="1:12" x14ac:dyDescent="0.25">
      <c r="A22" t="s">
        <v>123</v>
      </c>
      <c r="C22">
        <v>2</v>
      </c>
      <c r="F22" s="32"/>
    </row>
    <row r="23" spans="1:12" x14ac:dyDescent="0.25">
      <c r="F23" s="28"/>
      <c r="G23" s="32"/>
      <c r="H23" s="42"/>
    </row>
    <row r="24" spans="1:12" x14ac:dyDescent="0.25">
      <c r="B24" s="30"/>
      <c r="C24" s="44" t="s">
        <v>120</v>
      </c>
      <c r="D24" s="45" t="s">
        <v>116</v>
      </c>
      <c r="E24" s="44" t="s">
        <v>71</v>
      </c>
      <c r="F24" s="46" t="s">
        <v>114</v>
      </c>
      <c r="G24" s="46"/>
      <c r="H24" s="46"/>
      <c r="I24" s="46"/>
      <c r="J24" s="46" t="s">
        <v>119</v>
      </c>
      <c r="K24" s="46"/>
      <c r="L24" s="45" t="s">
        <v>124</v>
      </c>
    </row>
    <row r="25" spans="1:12" ht="15" customHeight="1" x14ac:dyDescent="0.25">
      <c r="B25" s="30"/>
      <c r="C25" s="47"/>
      <c r="D25" s="45"/>
      <c r="E25" s="47"/>
      <c r="F25" s="46" t="s">
        <v>115</v>
      </c>
      <c r="G25" s="46"/>
      <c r="H25" s="46"/>
      <c r="I25" s="48" t="s">
        <v>42</v>
      </c>
      <c r="J25" s="46" t="s">
        <v>117</v>
      </c>
      <c r="K25" s="46" t="s">
        <v>118</v>
      </c>
      <c r="L25" s="45"/>
    </row>
    <row r="26" spans="1:12" x14ac:dyDescent="0.25">
      <c r="C26" s="49"/>
      <c r="D26" s="45"/>
      <c r="E26" s="49"/>
      <c r="F26" s="50" t="s">
        <v>125</v>
      </c>
      <c r="G26" s="50" t="s">
        <v>40</v>
      </c>
      <c r="H26" s="50" t="s">
        <v>41</v>
      </c>
      <c r="I26" s="51"/>
      <c r="J26" s="46"/>
      <c r="K26" s="46"/>
      <c r="L26" s="45"/>
    </row>
    <row r="27" spans="1:12" x14ac:dyDescent="0.25">
      <c r="C27" s="5" t="s">
        <v>93</v>
      </c>
      <c r="D27" s="7"/>
      <c r="E27" s="7"/>
      <c r="F27" s="23">
        <v>3.5879629629629629E-3</v>
      </c>
      <c r="G27" s="23">
        <f>F27-C$21</f>
        <v>2.8935185185185184E-3</v>
      </c>
      <c r="H27" s="23">
        <f>G27/C$22</f>
        <v>1.4467592592592592E-3</v>
      </c>
      <c r="I27" s="23">
        <v>1.3888888888888889E-3</v>
      </c>
      <c r="J27" s="7"/>
      <c r="K27" s="7"/>
      <c r="L27" s="7">
        <v>1</v>
      </c>
    </row>
    <row r="28" spans="1:12" x14ac:dyDescent="0.25">
      <c r="C28" s="1">
        <v>1</v>
      </c>
      <c r="D28" s="23">
        <f>VLOOKUP(C28,Время!A$4:D$9,4,FALSE)</f>
        <v>3.90625E-3</v>
      </c>
      <c r="E28" s="23">
        <f>VLOOKUP(C28,Время!A$4:G$9,7,FALSE)</f>
        <v>3.6747685185185286E-3</v>
      </c>
      <c r="F28" s="23">
        <v>7.6388888888888886E-3</v>
      </c>
      <c r="G28" s="23">
        <f>F28-C$21</f>
        <v>6.9444444444444441E-3</v>
      </c>
      <c r="H28" s="23">
        <f>G28/C$22</f>
        <v>3.472222222222222E-3</v>
      </c>
      <c r="I28" s="23">
        <v>3.4953703703703705E-3</v>
      </c>
      <c r="J28" s="23">
        <f>D28-I28</f>
        <v>4.1087962962962953E-4</v>
      </c>
      <c r="K28" s="29">
        <f>MINUTE(J28)*60+SECOND(J28)</f>
        <v>35</v>
      </c>
      <c r="L28" s="1" t="str">
        <f>IF(K28&lt;VLOOKUP(C28,Время!A$4:H$9,8,FALSE),"Поздно","")</f>
        <v/>
      </c>
    </row>
    <row r="29" spans="1:12" x14ac:dyDescent="0.25">
      <c r="C29" s="1">
        <v>2</v>
      </c>
      <c r="D29" s="23">
        <f>VLOOKUP(C29,Время!A$4:D$9,4,FALSE)</f>
        <v>4.6875000000000111E-3</v>
      </c>
      <c r="E29" s="23">
        <f>VLOOKUP(C29,Время!A$4:G$9,7,FALSE)</f>
        <v>4.5428240740740811E-3</v>
      </c>
      <c r="F29" s="23">
        <v>9.3749999999999997E-3</v>
      </c>
      <c r="G29" s="23">
        <f>F29-C$21</f>
        <v>8.6805555555555559E-3</v>
      </c>
      <c r="H29" s="23">
        <f>G29/C$22</f>
        <v>4.340277777777778E-3</v>
      </c>
      <c r="I29" s="23">
        <v>4.3287037037037035E-3</v>
      </c>
      <c r="J29" s="23">
        <f>D29-I29</f>
        <v>3.5879629629630757E-4</v>
      </c>
      <c r="K29" s="29">
        <f t="shared" ref="K29:K33" si="0">MINUTE(J29)*60+SECOND(J29)</f>
        <v>31</v>
      </c>
      <c r="L29" s="1" t="str">
        <f>IF(K29&lt;VLOOKUP(C29,Время!A$4:H$9,8,FALSE),"Поздно","")</f>
        <v/>
      </c>
    </row>
    <row r="30" spans="1:12" x14ac:dyDescent="0.25">
      <c r="C30" s="1">
        <v>3</v>
      </c>
      <c r="D30" s="23">
        <f>VLOOKUP(C30,Время!A$4:D$9,4,FALSE)</f>
        <v>6.4525462962962965E-3</v>
      </c>
      <c r="E30" s="23">
        <f>VLOOKUP(C30,Время!A$4:G$9,7,FALSE)</f>
        <v>6.1631944444444364E-3</v>
      </c>
      <c r="F30" s="23">
        <v>1.2847222222222223E-2</v>
      </c>
      <c r="G30" s="23">
        <f>F30-C$21</f>
        <v>1.215277777777778E-2</v>
      </c>
      <c r="H30" s="23">
        <f>G30/C$22</f>
        <v>6.0763888888888899E-3</v>
      </c>
      <c r="I30" s="23">
        <v>6.0416666666666665E-3</v>
      </c>
      <c r="J30" s="23">
        <f>D30-I30</f>
        <v>4.1087962962962996E-4</v>
      </c>
      <c r="K30" s="29">
        <f t="shared" si="0"/>
        <v>36</v>
      </c>
      <c r="L30" s="1" t="str">
        <f>IF(K30&lt;VLOOKUP(C30,Время!A$4:H$9,8,FALSE),"Поздно","")</f>
        <v/>
      </c>
    </row>
    <row r="31" spans="1:12" x14ac:dyDescent="0.25">
      <c r="C31" s="1">
        <v>4</v>
      </c>
      <c r="D31" s="23">
        <f>VLOOKUP(C31,Время!A$4:D$9,4,FALSE)</f>
        <v>7.66782407407407E-3</v>
      </c>
      <c r="E31" s="23">
        <f>VLOOKUP(C31,Время!A$4:G$9,7,FALSE)</f>
        <v>7.0312499999999889E-3</v>
      </c>
      <c r="F31" s="23">
        <v>1.2268518518518519E-2</v>
      </c>
      <c r="G31" s="23">
        <f>F31-C$21</f>
        <v>1.1574074074074075E-2</v>
      </c>
      <c r="H31" s="23">
        <f>G31/C$22</f>
        <v>5.7870370370370376E-3</v>
      </c>
      <c r="I31" s="23">
        <v>5.8101851851851856E-3</v>
      </c>
      <c r="J31" s="23">
        <f>D31-I31</f>
        <v>1.8576388888888844E-3</v>
      </c>
      <c r="K31" s="29">
        <f t="shared" si="0"/>
        <v>160</v>
      </c>
      <c r="L31" s="1" t="str">
        <f>IF(K31&lt;VLOOKUP(C31,Время!A$4:H$9,8,FALSE),"Поздно","")</f>
        <v/>
      </c>
    </row>
    <row r="32" spans="1:12" x14ac:dyDescent="0.25">
      <c r="C32" s="1">
        <v>5</v>
      </c>
      <c r="D32" s="23">
        <f>VLOOKUP(C32,Время!A$4:D$9,4,FALSE)</f>
        <v>8.8252314814814825E-3</v>
      </c>
      <c r="E32" s="23">
        <f>VLOOKUP(C32,Время!A$4:G$9,7,FALSE)</f>
        <v>8.5937500000000111E-3</v>
      </c>
      <c r="F32" s="23">
        <v>1.7187499999999998E-2</v>
      </c>
      <c r="G32" s="23">
        <f>F32-C$21</f>
        <v>1.6493055555555552E-2</v>
      </c>
      <c r="H32" s="23">
        <f>G32/C$22</f>
        <v>8.2465277777777762E-3</v>
      </c>
      <c r="I32" s="23">
        <v>7.5578703703703702E-3</v>
      </c>
      <c r="J32" s="23">
        <f>D32-I32</f>
        <v>1.2673611111111123E-3</v>
      </c>
      <c r="K32" s="29">
        <f t="shared" si="0"/>
        <v>110</v>
      </c>
      <c r="L32" s="1" t="str">
        <f>IF(K32&lt;VLOOKUP(C32,Время!A$4:H$9,8,FALSE),"Поздно","")</f>
        <v/>
      </c>
    </row>
    <row r="33" spans="2:12" x14ac:dyDescent="0.25">
      <c r="C33" s="1">
        <v>6</v>
      </c>
      <c r="D33" s="23">
        <f>VLOOKUP(C33,Время!A$4:D$9,4,FALSE)</f>
        <v>9.4907407407407163E-3</v>
      </c>
      <c r="E33" s="23">
        <f>VLOOKUP(C33,Время!A$4:G$9,7,FALSE)</f>
        <v>9.3171296296296058E-3</v>
      </c>
      <c r="F33" s="23">
        <v>1.9039351851851852E-2</v>
      </c>
      <c r="G33" s="23">
        <f>F33-C$21</f>
        <v>1.8344907407407407E-2</v>
      </c>
      <c r="H33" s="23">
        <f>G33/C$22</f>
        <v>9.1724537037037035E-3</v>
      </c>
      <c r="I33" s="23">
        <v>9.1550925925925931E-3</v>
      </c>
      <c r="J33" s="23">
        <f>D33-I33</f>
        <v>3.3564814814812313E-4</v>
      </c>
      <c r="K33" s="29">
        <f t="shared" si="0"/>
        <v>29</v>
      </c>
      <c r="L33" s="1" t="str">
        <f>IF(K33&lt;VLOOKUP(C33,Время!A$4:H$9,8,FALSE),"Поздно","")</f>
        <v/>
      </c>
    </row>
    <row r="34" spans="2:12" x14ac:dyDescent="0.25">
      <c r="C34" s="28"/>
      <c r="D34" s="32"/>
      <c r="E34" s="32"/>
      <c r="F34" s="32"/>
      <c r="G34" s="32"/>
      <c r="H34" s="32"/>
      <c r="I34" s="32"/>
      <c r="J34" s="32"/>
      <c r="K34" s="52"/>
    </row>
    <row r="35" spans="2:12" x14ac:dyDescent="0.25">
      <c r="C35" s="28"/>
      <c r="D35" s="32"/>
      <c r="E35" s="32"/>
      <c r="F35" s="32"/>
      <c r="G35" s="32"/>
      <c r="H35" s="32"/>
      <c r="I35" s="32"/>
      <c r="J35" s="32"/>
      <c r="K35" s="52"/>
      <c r="L35" s="28"/>
    </row>
    <row r="37" spans="2:12" ht="15.75" thickBot="1" x14ac:dyDescent="0.3">
      <c r="B37" s="30">
        <v>16</v>
      </c>
    </row>
    <row r="38" spans="2:12" ht="15.75" thickBot="1" x14ac:dyDescent="0.3">
      <c r="B38" s="39">
        <v>43669</v>
      </c>
      <c r="C38" s="4" t="s">
        <v>91</v>
      </c>
      <c r="D38" s="4">
        <v>18</v>
      </c>
      <c r="E38" s="4"/>
      <c r="F38" s="4" t="s">
        <v>6</v>
      </c>
      <c r="G38" s="4"/>
      <c r="H38" s="25">
        <v>0.5</v>
      </c>
      <c r="I38" s="4"/>
      <c r="J38" s="4"/>
      <c r="K38" s="4"/>
      <c r="L38" s="4" t="s">
        <v>7</v>
      </c>
    </row>
    <row r="39" spans="2:12" x14ac:dyDescent="0.25">
      <c r="C39" s="5" t="s">
        <v>1</v>
      </c>
      <c r="D39" s="7" t="s">
        <v>38</v>
      </c>
      <c r="E39" s="7"/>
      <c r="F39" s="7" t="s">
        <v>39</v>
      </c>
      <c r="G39" s="7" t="s">
        <v>40</v>
      </c>
      <c r="H39" s="7" t="s">
        <v>41</v>
      </c>
      <c r="I39" s="7" t="s">
        <v>42</v>
      </c>
      <c r="J39" s="7" t="s">
        <v>43</v>
      </c>
      <c r="K39" s="7" t="s">
        <v>44</v>
      </c>
      <c r="L39" s="7" t="s">
        <v>3</v>
      </c>
    </row>
    <row r="40" spans="2:12" x14ac:dyDescent="0.25">
      <c r="C40" s="5" t="s">
        <v>92</v>
      </c>
      <c r="D40" s="7"/>
      <c r="E40" s="7"/>
      <c r="F40" s="23"/>
      <c r="G40" s="23"/>
      <c r="H40" s="23"/>
      <c r="I40" s="23">
        <v>1.6203703703703703E-4</v>
      </c>
      <c r="J40" s="7"/>
      <c r="K40" s="7"/>
      <c r="L40" s="7" t="s">
        <v>33</v>
      </c>
    </row>
    <row r="41" spans="2:12" x14ac:dyDescent="0.25">
      <c r="C41" s="1">
        <v>1</v>
      </c>
      <c r="D41" s="23">
        <f>VLOOKUP(C41,Время!A$4:D$9,4,FALSE)</f>
        <v>3.90625E-3</v>
      </c>
      <c r="E41" s="23"/>
      <c r="F41" s="23">
        <v>6.4814814814814813E-3</v>
      </c>
      <c r="G41" s="23">
        <f>F41-C$21</f>
        <v>5.7870370370370367E-3</v>
      </c>
      <c r="H41" s="23">
        <f>G41/2</f>
        <v>2.8935185185185184E-3</v>
      </c>
      <c r="I41" s="23">
        <v>2.8124999999999995E-3</v>
      </c>
      <c r="J41" s="23">
        <f>D41-I41</f>
        <v>1.0937500000000005E-3</v>
      </c>
      <c r="K41" s="29">
        <f>MINUTE(J41)*60+SECOND(J41)</f>
        <v>95</v>
      </c>
      <c r="L41" s="5" t="str">
        <f>IF(K41&lt;VLOOKUP(C41,Время!A$4:H$9,8,FALSE),"Поздно","")</f>
        <v/>
      </c>
    </row>
    <row r="42" spans="2:12" x14ac:dyDescent="0.25">
      <c r="C42" s="5" t="s">
        <v>94</v>
      </c>
      <c r="D42" s="23"/>
      <c r="E42" s="23"/>
      <c r="F42" s="23">
        <v>8.1018518518518514E-3</v>
      </c>
      <c r="G42" s="23">
        <f>F42-C$21</f>
        <v>7.4074074074074068E-3</v>
      </c>
      <c r="H42" s="23">
        <f>G42/2</f>
        <v>3.7037037037037034E-3</v>
      </c>
      <c r="I42" s="23">
        <v>3.7152777777777774E-3</v>
      </c>
      <c r="J42" s="23"/>
      <c r="K42" s="29"/>
      <c r="L42" s="5" t="s">
        <v>33</v>
      </c>
    </row>
    <row r="43" spans="2:12" x14ac:dyDescent="0.25">
      <c r="C43" s="1">
        <v>2</v>
      </c>
      <c r="D43" s="23">
        <f>VLOOKUP(C43,Время!A$4:D$9,4,FALSE)</f>
        <v>4.6875000000000111E-3</v>
      </c>
      <c r="E43" s="23"/>
      <c r="F43" s="23">
        <v>9.2592592592592605E-3</v>
      </c>
      <c r="G43" s="23">
        <f>F43-C$21</f>
        <v>8.5648148148148168E-3</v>
      </c>
      <c r="H43" s="23">
        <f t="shared" ref="H43:H54" si="1">G43/2</f>
        <v>4.2824074074074084E-3</v>
      </c>
      <c r="I43" s="23">
        <v>4.2592592592592595E-3</v>
      </c>
      <c r="J43" s="23">
        <f>D43-I43</f>
        <v>4.2824074074075159E-4</v>
      </c>
      <c r="K43" s="29">
        <f t="shared" ref="K43:K53" si="2">MINUTE(J43)*60+SECOND(J43)</f>
        <v>37</v>
      </c>
      <c r="L43" s="5" t="str">
        <f>IF(K43&lt;VLOOKUP(C43,Время!A$4:H$9,8,FALSE),"Поздно","")</f>
        <v/>
      </c>
    </row>
    <row r="44" spans="2:12" x14ac:dyDescent="0.25">
      <c r="C44" s="5" t="s">
        <v>95</v>
      </c>
      <c r="D44" s="23"/>
      <c r="E44" s="23"/>
      <c r="F44" s="23">
        <v>9.7222222222222224E-3</v>
      </c>
      <c r="G44" s="23">
        <f>F44-C$21</f>
        <v>9.0277777777777787E-3</v>
      </c>
      <c r="H44" s="23">
        <f t="shared" si="1"/>
        <v>4.5138888888888893E-3</v>
      </c>
      <c r="I44" s="23">
        <v>4.5023148148148149E-3</v>
      </c>
      <c r="J44" s="23"/>
      <c r="K44" s="29"/>
      <c r="L44" s="5" t="s">
        <v>33</v>
      </c>
    </row>
    <row r="45" spans="2:12" x14ac:dyDescent="0.25">
      <c r="C45" s="5" t="s">
        <v>96</v>
      </c>
      <c r="D45" s="23"/>
      <c r="E45" s="23"/>
      <c r="F45" s="23">
        <v>1.050925925925926E-2</v>
      </c>
      <c r="G45" s="23">
        <f>F45-C$21</f>
        <v>9.8148148148148161E-3</v>
      </c>
      <c r="H45" s="23">
        <f t="shared" si="1"/>
        <v>4.9074074074074081E-3</v>
      </c>
      <c r="I45" s="23">
        <v>4.8263888888888887E-3</v>
      </c>
      <c r="J45" s="23"/>
      <c r="K45" s="29"/>
      <c r="L45" s="5" t="s">
        <v>33</v>
      </c>
    </row>
    <row r="46" spans="2:12" x14ac:dyDescent="0.25">
      <c r="C46" s="5" t="s">
        <v>93</v>
      </c>
      <c r="D46" s="23"/>
      <c r="E46" s="23"/>
      <c r="F46" s="23">
        <v>1.1400462962962965E-2</v>
      </c>
      <c r="G46" s="23">
        <f>F46-C$21</f>
        <v>1.0706018518518521E-2</v>
      </c>
      <c r="H46" s="23">
        <f t="shared" si="1"/>
        <v>5.3530092592592605E-3</v>
      </c>
      <c r="I46" s="23">
        <v>5.347222222222222E-3</v>
      </c>
      <c r="J46" s="23"/>
      <c r="K46" s="29"/>
      <c r="L46" s="5" t="s">
        <v>33</v>
      </c>
    </row>
    <row r="47" spans="2:12" x14ac:dyDescent="0.25">
      <c r="C47" s="1">
        <v>4</v>
      </c>
      <c r="D47" s="23">
        <f>VLOOKUP(C47,Время!A$4:D$9,4,FALSE)</f>
        <v>7.66782407407407E-3</v>
      </c>
      <c r="E47" s="23"/>
      <c r="F47" s="23">
        <v>1.2499999999999999E-2</v>
      </c>
      <c r="G47" s="23">
        <f>F47-C$21</f>
        <v>1.1805555555555555E-2</v>
      </c>
      <c r="H47" s="23">
        <f t="shared" si="1"/>
        <v>5.9027777777777776E-3</v>
      </c>
      <c r="I47" s="23">
        <v>5.8449074074074072E-3</v>
      </c>
      <c r="J47" s="23">
        <f>D47-I47</f>
        <v>1.8229166666666628E-3</v>
      </c>
      <c r="K47" s="29">
        <f t="shared" si="2"/>
        <v>157</v>
      </c>
      <c r="L47" s="5" t="str">
        <f>IF(K47&lt;VLOOKUP(C47,Время!A$4:H$9,8,FALSE),"Поздно","")</f>
        <v/>
      </c>
    </row>
    <row r="48" spans="2:12" x14ac:dyDescent="0.25">
      <c r="C48" s="5" t="s">
        <v>97</v>
      </c>
      <c r="D48" s="23"/>
      <c r="E48" s="23"/>
      <c r="F48" s="23">
        <v>1.2847222222222223E-2</v>
      </c>
      <c r="G48" s="23">
        <f>F48-C$21</f>
        <v>1.215277777777778E-2</v>
      </c>
      <c r="H48" s="23">
        <f t="shared" si="1"/>
        <v>6.0763888888888899E-3</v>
      </c>
      <c r="I48" s="23">
        <v>6.053240740740741E-3</v>
      </c>
      <c r="J48" s="23"/>
      <c r="K48" s="29"/>
      <c r="L48" s="5" t="s">
        <v>33</v>
      </c>
    </row>
    <row r="49" spans="2:12" x14ac:dyDescent="0.25">
      <c r="C49" s="1">
        <v>3</v>
      </c>
      <c r="D49" s="23">
        <f>VLOOKUP(C49,Время!A$4:D$9,4,FALSE)</f>
        <v>6.4525462962962965E-3</v>
      </c>
      <c r="E49" s="23"/>
      <c r="F49" s="23">
        <v>1.329861111111111E-2</v>
      </c>
      <c r="G49" s="23">
        <f>F49-C$21</f>
        <v>1.2604166666666666E-2</v>
      </c>
      <c r="H49" s="23">
        <f t="shared" si="1"/>
        <v>6.3020833333333331E-3</v>
      </c>
      <c r="I49" s="23">
        <v>6.2962962962962964E-3</v>
      </c>
      <c r="J49" s="23">
        <f>D49-I49</f>
        <v>1.5625000000000014E-4</v>
      </c>
      <c r="K49" s="29">
        <f t="shared" si="2"/>
        <v>14</v>
      </c>
      <c r="L49" s="5" t="str">
        <f>IF(K49&lt;VLOOKUP(C49,Время!A$4:H$9,8,FALSE),"Поздно","")</f>
        <v>Поздно</v>
      </c>
    </row>
    <row r="50" spans="2:12" x14ac:dyDescent="0.25">
      <c r="C50" s="5" t="s">
        <v>98</v>
      </c>
      <c r="D50" s="23"/>
      <c r="E50" s="23"/>
      <c r="F50" s="23"/>
      <c r="G50" s="23"/>
      <c r="H50" s="23"/>
      <c r="I50" s="23">
        <v>7.3726851851851861E-3</v>
      </c>
      <c r="J50" s="23"/>
      <c r="K50" s="29"/>
      <c r="L50" s="5" t="s">
        <v>33</v>
      </c>
    </row>
    <row r="51" spans="2:12" x14ac:dyDescent="0.25">
      <c r="C51" s="5" t="s">
        <v>99</v>
      </c>
      <c r="D51" s="23"/>
      <c r="E51" s="23"/>
      <c r="F51" s="23"/>
      <c r="G51" s="23"/>
      <c r="H51" s="23"/>
      <c r="I51" s="23">
        <v>7.6851851851851847E-3</v>
      </c>
      <c r="J51" s="23"/>
      <c r="K51" s="29"/>
      <c r="L51" s="5" t="s">
        <v>33</v>
      </c>
    </row>
    <row r="52" spans="2:12" x14ac:dyDescent="0.25">
      <c r="C52" s="5" t="s">
        <v>100</v>
      </c>
      <c r="D52" s="23"/>
      <c r="E52" s="23"/>
      <c r="F52" s="23"/>
      <c r="G52" s="23"/>
      <c r="H52" s="23"/>
      <c r="I52" s="23">
        <v>8.0902777777777778E-3</v>
      </c>
      <c r="J52" s="23"/>
      <c r="K52" s="29"/>
      <c r="L52" s="5" t="s">
        <v>33</v>
      </c>
    </row>
    <row r="53" spans="2:12" x14ac:dyDescent="0.25">
      <c r="C53" s="1">
        <v>5</v>
      </c>
      <c r="D53" s="23">
        <f>VLOOKUP(C53,Время!A$4:D$9,4,FALSE)</f>
        <v>8.8252314814814825E-3</v>
      </c>
      <c r="E53" s="23"/>
      <c r="F53" s="23">
        <v>1.7650462962962962E-2</v>
      </c>
      <c r="G53" s="23">
        <f>F53-C$21</f>
        <v>1.6956018518518516E-2</v>
      </c>
      <c r="H53" s="23">
        <f t="shared" si="1"/>
        <v>8.4780092592592581E-3</v>
      </c>
      <c r="I53" s="23">
        <v>8.5069444444444437E-3</v>
      </c>
      <c r="J53" s="23">
        <f>D53-I53</f>
        <v>3.182870370370388E-4</v>
      </c>
      <c r="K53" s="29">
        <f t="shared" si="2"/>
        <v>28</v>
      </c>
      <c r="L53" s="5" t="str">
        <f>IF(K53&lt;VLOOKUP(C53,Время!A$4:H$9,8,FALSE),"Поздно","")</f>
        <v/>
      </c>
    </row>
    <row r="54" spans="2:12" ht="15.75" thickBot="1" x14ac:dyDescent="0.3">
      <c r="C54" s="5" t="s">
        <v>101</v>
      </c>
      <c r="D54" s="23"/>
      <c r="E54" s="23"/>
      <c r="F54" s="23">
        <v>1.9560185185185184E-2</v>
      </c>
      <c r="G54" s="23">
        <f>F54-C$21</f>
        <v>1.8865740740740738E-2</v>
      </c>
      <c r="H54" s="23">
        <f t="shared" si="1"/>
        <v>9.4328703703703692E-3</v>
      </c>
      <c r="I54" s="23">
        <v>9.3749999999999997E-3</v>
      </c>
      <c r="J54" s="23"/>
      <c r="K54" s="29"/>
      <c r="L54" s="5" t="s">
        <v>33</v>
      </c>
    </row>
    <row r="55" spans="2:12" ht="15.75" thickBot="1" x14ac:dyDescent="0.3">
      <c r="B55" s="3" t="s">
        <v>4</v>
      </c>
      <c r="C55" s="3"/>
      <c r="D55" s="28"/>
      <c r="E55" s="28"/>
    </row>
    <row r="56" spans="2:12" ht="15.75" thickBot="1" x14ac:dyDescent="0.3">
      <c r="B56" s="3" t="s">
        <v>5</v>
      </c>
      <c r="C56" s="3"/>
      <c r="D56" s="28"/>
      <c r="E56" s="28"/>
    </row>
    <row r="58" spans="2:12" ht="15.75" thickBot="1" x14ac:dyDescent="0.3">
      <c r="B58" s="30">
        <v>17</v>
      </c>
    </row>
    <row r="59" spans="2:12" ht="15.75" thickBot="1" x14ac:dyDescent="0.3">
      <c r="B59" s="6" t="s">
        <v>0</v>
      </c>
      <c r="C59" s="4" t="s">
        <v>30</v>
      </c>
      <c r="D59" s="4"/>
      <c r="E59" s="4"/>
      <c r="F59" s="4" t="s">
        <v>6</v>
      </c>
      <c r="G59" s="4"/>
      <c r="H59" s="25">
        <v>0.5</v>
      </c>
      <c r="I59" s="4"/>
      <c r="J59" s="4"/>
      <c r="K59" s="4"/>
      <c r="L59" s="4" t="s">
        <v>7</v>
      </c>
    </row>
    <row r="60" spans="2:12" x14ac:dyDescent="0.25">
      <c r="C60" s="5" t="s">
        <v>1</v>
      </c>
      <c r="D60" s="7" t="s">
        <v>38</v>
      </c>
      <c r="E60" s="7"/>
      <c r="F60" s="7" t="s">
        <v>39</v>
      </c>
      <c r="G60" s="7" t="s">
        <v>40</v>
      </c>
      <c r="H60" s="7" t="s">
        <v>41</v>
      </c>
      <c r="I60" s="7" t="s">
        <v>42</v>
      </c>
      <c r="J60" s="7" t="s">
        <v>43</v>
      </c>
      <c r="K60" s="7" t="s">
        <v>44</v>
      </c>
      <c r="L60" s="7" t="s">
        <v>3</v>
      </c>
    </row>
    <row r="61" spans="2:12" x14ac:dyDescent="0.25">
      <c r="C61" s="1">
        <v>2</v>
      </c>
      <c r="D61" s="23">
        <f>VLOOKUP(C61,Время!A$4:D$9,4,FALSE)</f>
        <v>4.6875000000000111E-3</v>
      </c>
      <c r="E61" s="23"/>
      <c r="F61" s="23">
        <v>5.8449074074074072E-3</v>
      </c>
      <c r="G61" s="23">
        <f>F61-C$21</f>
        <v>5.1504629629629626E-3</v>
      </c>
      <c r="H61" s="23">
        <f>G61/2</f>
        <v>2.5752314814814813E-3</v>
      </c>
      <c r="I61" s="26">
        <v>2.5578703703703705E-3</v>
      </c>
      <c r="J61" s="23">
        <f>D61-I61</f>
        <v>2.1296296296296406E-3</v>
      </c>
      <c r="K61" s="29">
        <f>MINUTE(J61)*60+SECOND(J61)</f>
        <v>184</v>
      </c>
      <c r="L61" s="1" t="str">
        <f>IF(K61&lt;VLOOKUP(C61,Время!A$4:H$9,8,FALSE),"Поздно","")</f>
        <v/>
      </c>
    </row>
    <row r="62" spans="2:12" x14ac:dyDescent="0.25">
      <c r="C62" s="1">
        <v>1</v>
      </c>
      <c r="D62" s="23">
        <f>VLOOKUP(C62,Время!A$4:D$9,4,FALSE)</f>
        <v>3.90625E-3</v>
      </c>
      <c r="E62" s="23"/>
      <c r="F62" s="23">
        <v>6.4814814814814813E-3</v>
      </c>
      <c r="G62" s="23">
        <f>F62-C$21</f>
        <v>5.7870370370370367E-3</v>
      </c>
      <c r="H62" s="23">
        <f t="shared" ref="H62:H66" si="3">G62/2</f>
        <v>2.8935185185185184E-3</v>
      </c>
      <c r="I62" s="26">
        <v>2.8587962962962963E-3</v>
      </c>
      <c r="J62" s="23">
        <f>D62-I62</f>
        <v>1.0474537037037037E-3</v>
      </c>
      <c r="K62" s="29">
        <f t="shared" ref="K62:K66" si="4">MINUTE(J62)*60+SECOND(J62)</f>
        <v>90</v>
      </c>
      <c r="L62" s="1" t="str">
        <f>IF(K62&lt;VLOOKUP(C62,Время!A$4:H$9,8,FALSE),"Поздно","")</f>
        <v/>
      </c>
    </row>
    <row r="63" spans="2:12" x14ac:dyDescent="0.25">
      <c r="C63" s="1">
        <v>3</v>
      </c>
      <c r="D63" s="23">
        <f>VLOOKUP(C63,Время!A$4:D$9,4,FALSE)</f>
        <v>6.4525462962962965E-3</v>
      </c>
      <c r="E63" s="23"/>
      <c r="F63" s="23">
        <v>8.9699074074074073E-3</v>
      </c>
      <c r="G63" s="23">
        <f>F63-C$21</f>
        <v>8.2754629629629636E-3</v>
      </c>
      <c r="H63" s="23">
        <f t="shared" si="3"/>
        <v>4.1377314814814818E-3</v>
      </c>
      <c r="I63" s="26">
        <v>4.1203703703703706E-3</v>
      </c>
      <c r="J63" s="23">
        <f>D63-I63</f>
        <v>2.3321759259259259E-3</v>
      </c>
      <c r="K63" s="29">
        <f t="shared" si="4"/>
        <v>202</v>
      </c>
      <c r="L63" s="1" t="str">
        <f>IF(K63&lt;VLOOKUP(C63,Время!A$4:H$9,8,FALSE),"Поздно","")</f>
        <v/>
      </c>
    </row>
    <row r="64" spans="2:12" x14ac:dyDescent="0.25">
      <c r="C64" s="1">
        <v>4</v>
      </c>
      <c r="D64" s="23">
        <f>VLOOKUP(C64,Время!A$4:D$9,4,FALSE)</f>
        <v>7.66782407407407E-3</v>
      </c>
      <c r="E64" s="23"/>
      <c r="F64" s="23">
        <v>1.2499999999999999E-2</v>
      </c>
      <c r="G64" s="23">
        <f>F64-C$21</f>
        <v>1.1805555555555555E-2</v>
      </c>
      <c r="H64" s="23">
        <f t="shared" si="3"/>
        <v>5.9027777777777776E-3</v>
      </c>
      <c r="I64" s="26">
        <v>5.8680555555555543E-3</v>
      </c>
      <c r="J64" s="23">
        <f>D64-I64</f>
        <v>1.7997685185185157E-3</v>
      </c>
      <c r="K64" s="29">
        <f t="shared" si="4"/>
        <v>155</v>
      </c>
      <c r="L64" s="1" t="str">
        <f>IF(K64&lt;VLOOKUP(C64,Время!A$4:H$9,8,FALSE),"Поздно","")</f>
        <v/>
      </c>
    </row>
    <row r="65" spans="2:12" x14ac:dyDescent="0.25">
      <c r="C65" s="1">
        <v>5</v>
      </c>
      <c r="D65" s="23">
        <f>VLOOKUP(C65,Время!A$4:D$9,4,FALSE)</f>
        <v>8.8252314814814825E-3</v>
      </c>
      <c r="E65" s="23"/>
      <c r="F65" s="23">
        <v>1.8055555555555557E-2</v>
      </c>
      <c r="G65" s="23">
        <f>F65-C$21</f>
        <v>1.7361111111111112E-2</v>
      </c>
      <c r="H65" s="23">
        <f t="shared" si="3"/>
        <v>8.6805555555555559E-3</v>
      </c>
      <c r="I65" s="26">
        <v>8.6458333333333335E-3</v>
      </c>
      <c r="J65" s="23">
        <f>D65-I65</f>
        <v>1.7939814814814901E-4</v>
      </c>
      <c r="K65" s="29">
        <f t="shared" si="4"/>
        <v>16</v>
      </c>
      <c r="L65" s="1" t="str">
        <f>IF(K65&lt;VLOOKUP(C65,Время!A$4:H$9,8,FALSE),"Поздно","")</f>
        <v>Поздно</v>
      </c>
    </row>
    <row r="66" spans="2:12" ht="15.75" thickBot="1" x14ac:dyDescent="0.3">
      <c r="C66" s="2">
        <v>6</v>
      </c>
      <c r="D66" s="23">
        <f>VLOOKUP(C66,Время!A$4:D$9,4,FALSE)</f>
        <v>9.4907407407407163E-3</v>
      </c>
      <c r="E66" s="23"/>
      <c r="F66" s="23">
        <v>1.9328703703703702E-2</v>
      </c>
      <c r="G66" s="23">
        <f>F66-C$21</f>
        <v>1.8634259259259257E-2</v>
      </c>
      <c r="H66" s="23">
        <f t="shared" si="3"/>
        <v>9.3171296296296283E-3</v>
      </c>
      <c r="I66" s="26">
        <v>9.2824074074074076E-3</v>
      </c>
      <c r="J66" s="23">
        <f>D66-I66</f>
        <v>2.0833333333330865E-4</v>
      </c>
      <c r="K66" s="29">
        <f t="shared" si="4"/>
        <v>18</v>
      </c>
      <c r="L66" s="1" t="str">
        <f>IF(K66&lt;VLOOKUP(C66,Время!A$4:H$9,8,FALSE),"Поздно","")</f>
        <v/>
      </c>
    </row>
    <row r="67" spans="2:12" ht="15.75" thickBot="1" x14ac:dyDescent="0.3">
      <c r="B67" s="3" t="s">
        <v>4</v>
      </c>
      <c r="C67" s="3"/>
      <c r="D67" s="28"/>
      <c r="E67" s="28"/>
    </row>
    <row r="68" spans="2:12" ht="15.75" thickBot="1" x14ac:dyDescent="0.3">
      <c r="B68" s="3" t="s">
        <v>5</v>
      </c>
      <c r="C68" s="3"/>
      <c r="D68" s="28"/>
      <c r="E68" s="28"/>
    </row>
    <row r="70" spans="2:12" ht="15.75" thickBot="1" x14ac:dyDescent="0.3">
      <c r="B70" s="30">
        <v>18</v>
      </c>
    </row>
    <row r="71" spans="2:12" ht="15.75" thickBot="1" x14ac:dyDescent="0.3">
      <c r="B71" s="6" t="s">
        <v>0</v>
      </c>
      <c r="C71" s="4" t="s">
        <v>31</v>
      </c>
      <c r="D71" s="4"/>
      <c r="E71" s="4"/>
      <c r="F71" s="4" t="s">
        <v>6</v>
      </c>
      <c r="G71" s="4"/>
      <c r="H71" s="25">
        <v>0.5</v>
      </c>
      <c r="I71" s="4"/>
      <c r="J71" s="4"/>
      <c r="K71" s="4"/>
      <c r="L71" s="4" t="s">
        <v>7</v>
      </c>
    </row>
    <row r="72" spans="2:12" x14ac:dyDescent="0.25">
      <c r="C72" s="5" t="s">
        <v>1</v>
      </c>
      <c r="D72" s="7" t="s">
        <v>38</v>
      </c>
      <c r="E72" s="7"/>
      <c r="F72" s="7" t="s">
        <v>2</v>
      </c>
      <c r="G72" s="7" t="s">
        <v>40</v>
      </c>
      <c r="H72" s="7" t="s">
        <v>41</v>
      </c>
      <c r="I72" s="7" t="s">
        <v>42</v>
      </c>
      <c r="J72" s="7" t="s">
        <v>43</v>
      </c>
      <c r="K72" s="7" t="s">
        <v>44</v>
      </c>
      <c r="L72" s="7" t="s">
        <v>3</v>
      </c>
    </row>
    <row r="73" spans="2:12" x14ac:dyDescent="0.25">
      <c r="C73" s="1">
        <v>2</v>
      </c>
      <c r="D73" s="23">
        <f>VLOOKUP(C73,Время!A$4:D$9,4,FALSE)</f>
        <v>4.6875000000000111E-3</v>
      </c>
      <c r="E73" s="23"/>
      <c r="F73" s="23">
        <v>2.2569444444444447E-3</v>
      </c>
      <c r="G73" s="23">
        <f>F73-C$21</f>
        <v>1.5625000000000001E-3</v>
      </c>
      <c r="H73" s="23">
        <f>G73/2</f>
        <v>7.8125000000000004E-4</v>
      </c>
      <c r="I73" s="26">
        <v>7.6388888888888893E-4</v>
      </c>
      <c r="J73" s="23">
        <f>D73-I73</f>
        <v>3.9236111111111225E-3</v>
      </c>
      <c r="K73" s="29">
        <f>MINUTE(J73)*60+SECOND(J73)</f>
        <v>339</v>
      </c>
      <c r="L73" s="1" t="str">
        <f>IF(K73&lt;VLOOKUP(C73,Время!A$4:H$9,8,FALSE),"Поздно","")</f>
        <v/>
      </c>
    </row>
    <row r="74" spans="2:12" x14ac:dyDescent="0.25">
      <c r="C74" s="1">
        <v>1</v>
      </c>
      <c r="D74" s="23">
        <f>VLOOKUP(C74,Время!A$4:D$9,4,FALSE)</f>
        <v>3.90625E-3</v>
      </c>
      <c r="E74" s="23"/>
      <c r="F74" s="23">
        <v>4.2245370370370371E-3</v>
      </c>
      <c r="G74" s="23">
        <f>F74-C$21</f>
        <v>3.5300925925925925E-3</v>
      </c>
      <c r="H74" s="23">
        <f t="shared" ref="H74:H79" si="5">G74/2</f>
        <v>1.7650462962962962E-3</v>
      </c>
      <c r="I74" s="26">
        <v>1.7592592592592592E-3</v>
      </c>
      <c r="J74" s="23">
        <f>D74-I74</f>
        <v>2.146990740740741E-3</v>
      </c>
      <c r="K74" s="29">
        <f t="shared" ref="K74:K79" si="6">MINUTE(J74)*60+SECOND(J74)</f>
        <v>186</v>
      </c>
      <c r="L74" s="1" t="str">
        <f>IF(K74&lt;VLOOKUP(C74,Время!A$4:H$9,8,FALSE),"Поздно","")</f>
        <v/>
      </c>
    </row>
    <row r="75" spans="2:12" x14ac:dyDescent="0.25">
      <c r="C75" s="1" t="s">
        <v>37</v>
      </c>
      <c r="D75" s="23"/>
      <c r="E75" s="23"/>
      <c r="F75" s="23">
        <v>9.1435185185185178E-3</v>
      </c>
      <c r="G75" s="23">
        <f>F75-C$21</f>
        <v>8.4490740740740741E-3</v>
      </c>
      <c r="H75" s="23">
        <f t="shared" si="5"/>
        <v>4.2245370370370371E-3</v>
      </c>
      <c r="I75" s="26">
        <v>4.2129629629629626E-3</v>
      </c>
      <c r="J75" s="23"/>
      <c r="K75" s="29"/>
      <c r="L75" s="5" t="s">
        <v>33</v>
      </c>
    </row>
    <row r="76" spans="2:12" x14ac:dyDescent="0.25">
      <c r="C76" s="1" t="s">
        <v>32</v>
      </c>
      <c r="D76" s="23"/>
      <c r="E76" s="23"/>
      <c r="F76" s="23">
        <v>1.0474537037037037E-2</v>
      </c>
      <c r="G76" s="23">
        <f>F76-C$21</f>
        <v>9.7800925925925937E-3</v>
      </c>
      <c r="H76" s="23">
        <f t="shared" si="5"/>
        <v>4.8900462962962968E-3</v>
      </c>
      <c r="I76" s="26">
        <v>4.8495370370370368E-3</v>
      </c>
      <c r="J76" s="23"/>
      <c r="K76" s="29"/>
      <c r="L76" s="5" t="s">
        <v>33</v>
      </c>
    </row>
    <row r="77" spans="2:12" x14ac:dyDescent="0.25">
      <c r="C77" s="1">
        <v>4</v>
      </c>
      <c r="D77" s="23">
        <f>VLOOKUP(C77,Время!A$4:D$9,4,FALSE)</f>
        <v>7.66782407407407E-3</v>
      </c>
      <c r="E77" s="23"/>
      <c r="F77" s="23">
        <v>1.2499999999999999E-2</v>
      </c>
      <c r="G77" s="23">
        <f>F77-C$21</f>
        <v>1.1805555555555555E-2</v>
      </c>
      <c r="H77" s="23">
        <f t="shared" si="5"/>
        <v>5.9027777777777776E-3</v>
      </c>
      <c r="I77" s="26">
        <v>5.8912037037037032E-3</v>
      </c>
      <c r="J77" s="23">
        <f>D77-I77</f>
        <v>1.7766203703703668E-3</v>
      </c>
      <c r="K77" s="29">
        <f t="shared" si="6"/>
        <v>153</v>
      </c>
      <c r="L77" s="1" t="str">
        <f>IF(K77&lt;VLOOKUP(C77,Время!A$4:H$9,8,FALSE),"Поздно","")</f>
        <v/>
      </c>
    </row>
    <row r="78" spans="2:12" x14ac:dyDescent="0.25">
      <c r="C78" s="1">
        <v>5</v>
      </c>
      <c r="D78" s="23">
        <f>VLOOKUP(C78,Время!A$4:D$9,4,FALSE)</f>
        <v>8.8252314814814825E-3</v>
      </c>
      <c r="E78" s="23"/>
      <c r="F78" s="23">
        <v>1.5972222222222224E-2</v>
      </c>
      <c r="G78" s="23">
        <f>F78-C$21</f>
        <v>1.5277777777777781E-2</v>
      </c>
      <c r="H78" s="23">
        <f t="shared" si="5"/>
        <v>7.6388888888888904E-3</v>
      </c>
      <c r="I78" s="26">
        <v>7.6388888888888886E-3</v>
      </c>
      <c r="J78" s="23">
        <f>D78-I78</f>
        <v>1.1863425925925939E-3</v>
      </c>
      <c r="K78" s="29">
        <f t="shared" si="6"/>
        <v>103</v>
      </c>
      <c r="L78" s="1" t="str">
        <f>IF(K78&lt;VLOOKUP(C78,Время!A$4:H$9,8,FALSE),"Поздно","")</f>
        <v/>
      </c>
    </row>
    <row r="79" spans="2:12" x14ac:dyDescent="0.25">
      <c r="C79" s="2">
        <v>6</v>
      </c>
      <c r="D79" s="23">
        <f>VLOOKUP(C79,Время!A$4:D$9,4,FALSE)</f>
        <v>9.4907407407407163E-3</v>
      </c>
      <c r="E79" s="23"/>
      <c r="F79" s="23">
        <v>1.8402777777777778E-2</v>
      </c>
      <c r="G79" s="23">
        <f>F79-C$21</f>
        <v>1.7708333333333333E-2</v>
      </c>
      <c r="H79" s="23">
        <f t="shared" si="5"/>
        <v>8.8541666666666664E-3</v>
      </c>
      <c r="I79" s="26">
        <v>8.8310185185185176E-3</v>
      </c>
      <c r="J79" s="23">
        <f>D79-I79</f>
        <v>6.5972222222219871E-4</v>
      </c>
      <c r="K79" s="29">
        <f t="shared" si="6"/>
        <v>57</v>
      </c>
      <c r="L79" s="1" t="str">
        <f>IF(K79&lt;VLOOKUP(C79,Время!A$4:H$9,8,FALSE),"Поздно","")</f>
        <v/>
      </c>
    </row>
    <row r="80" spans="2:12" ht="15.75" thickBot="1" x14ac:dyDescent="0.3">
      <c r="C80" s="2">
        <v>3</v>
      </c>
      <c r="D80" s="23" t="s">
        <v>73</v>
      </c>
      <c r="E80" s="23"/>
      <c r="F80" s="23"/>
      <c r="G80" s="23"/>
      <c r="H80" s="23"/>
      <c r="I80" s="26"/>
      <c r="J80" s="23"/>
      <c r="K80" s="29"/>
      <c r="L80" s="1"/>
    </row>
    <row r="81" spans="2:12" ht="15.75" thickBot="1" x14ac:dyDescent="0.3">
      <c r="B81" s="3" t="s">
        <v>4</v>
      </c>
      <c r="C81" s="3"/>
      <c r="D81" s="28"/>
      <c r="E81" s="28"/>
    </row>
    <row r="82" spans="2:12" ht="15.75" thickBot="1" x14ac:dyDescent="0.3">
      <c r="B82" s="3" t="s">
        <v>5</v>
      </c>
      <c r="C82" s="3"/>
      <c r="D82" s="28"/>
      <c r="E82" s="28"/>
    </row>
    <row r="84" spans="2:12" ht="15.75" thickBot="1" x14ac:dyDescent="0.3">
      <c r="B84" s="30">
        <v>19</v>
      </c>
    </row>
    <row r="85" spans="2:12" ht="15.75" thickBot="1" x14ac:dyDescent="0.3">
      <c r="B85" s="6" t="s">
        <v>0</v>
      </c>
      <c r="C85" s="4" t="s">
        <v>34</v>
      </c>
      <c r="D85" s="4"/>
      <c r="E85" s="4"/>
      <c r="F85" s="4" t="s">
        <v>6</v>
      </c>
      <c r="G85" s="4"/>
      <c r="H85" s="25">
        <v>0.5</v>
      </c>
      <c r="I85" s="4"/>
      <c r="J85" s="4"/>
      <c r="K85" s="4"/>
      <c r="L85" s="4" t="s">
        <v>7</v>
      </c>
    </row>
    <row r="86" spans="2:12" x14ac:dyDescent="0.25">
      <c r="C86" s="5" t="s">
        <v>1</v>
      </c>
      <c r="D86" s="7" t="s">
        <v>38</v>
      </c>
      <c r="E86" s="7"/>
      <c r="F86" s="7" t="s">
        <v>2</v>
      </c>
      <c r="G86" s="7" t="s">
        <v>40</v>
      </c>
      <c r="H86" s="7" t="s">
        <v>41</v>
      </c>
      <c r="I86" s="7" t="s">
        <v>42</v>
      </c>
      <c r="J86" s="7" t="s">
        <v>43</v>
      </c>
      <c r="K86" s="7" t="s">
        <v>44</v>
      </c>
      <c r="L86" s="7" t="s">
        <v>3</v>
      </c>
    </row>
    <row r="87" spans="2:12" x14ac:dyDescent="0.25">
      <c r="C87" s="1">
        <v>2</v>
      </c>
      <c r="D87" s="23">
        <f>VLOOKUP(C87,Время!A$4:D$9,4,FALSE)</f>
        <v>4.6875000000000111E-3</v>
      </c>
      <c r="E87" s="23"/>
      <c r="F87" s="23">
        <v>3.3564814814814811E-3</v>
      </c>
      <c r="G87" s="23">
        <f>F87-C$21</f>
        <v>2.6620370370370365E-3</v>
      </c>
      <c r="H87" s="23">
        <f>G87/2</f>
        <v>1.3310185185185183E-3</v>
      </c>
      <c r="I87" s="26">
        <v>1.3657407407407409E-3</v>
      </c>
      <c r="J87" s="23">
        <f>D87-I87</f>
        <v>3.32175925925927E-3</v>
      </c>
      <c r="K87" s="29">
        <f>MINUTE(J87)*60+SECOND(J87)</f>
        <v>287</v>
      </c>
      <c r="L87" s="1" t="str">
        <f>IF(K87&lt;VLOOKUP(C87,Время!A$4:H$9,8,FALSE),"Поздно","")</f>
        <v/>
      </c>
    </row>
    <row r="88" spans="2:12" x14ac:dyDescent="0.25">
      <c r="C88" s="1">
        <v>1</v>
      </c>
      <c r="D88" s="23">
        <f>VLOOKUP(C88,Время!A$4:D$9,4,FALSE)</f>
        <v>3.90625E-3</v>
      </c>
      <c r="E88" s="23"/>
      <c r="F88" s="23">
        <v>7.0023148148148154E-3</v>
      </c>
      <c r="G88" s="23">
        <f>F88-C$21</f>
        <v>6.3078703703703708E-3</v>
      </c>
      <c r="H88" s="23">
        <f t="shared" ref="H88:H92" si="7">G88/2</f>
        <v>3.1539351851851854E-3</v>
      </c>
      <c r="I88" s="26">
        <v>3.1365740740740742E-3</v>
      </c>
      <c r="J88" s="23">
        <f>D88-I88</f>
        <v>7.6967592592592582E-4</v>
      </c>
      <c r="K88" s="31">
        <f t="shared" ref="K88:K92" si="8">MINUTE(J88)*60+SECOND(J88)</f>
        <v>66</v>
      </c>
      <c r="L88" s="34" t="str">
        <f>IF(K88&lt;VLOOKUP(C88,Время!A$4:H$9,8,FALSE),"Поздно","")</f>
        <v/>
      </c>
    </row>
    <row r="89" spans="2:12" x14ac:dyDescent="0.25">
      <c r="C89" s="1">
        <v>4</v>
      </c>
      <c r="D89" s="23">
        <f>VLOOKUP(C89,Время!A$4:D$9,4,FALSE)</f>
        <v>7.66782407407407E-3</v>
      </c>
      <c r="E89" s="23"/>
      <c r="F89" s="23">
        <v>1.238425925925926E-2</v>
      </c>
      <c r="G89" s="23">
        <f>F89-C$21</f>
        <v>1.1689814814814816E-2</v>
      </c>
      <c r="H89" s="23">
        <f t="shared" si="7"/>
        <v>5.844907407407408E-3</v>
      </c>
      <c r="I89" s="26">
        <v>5.8101851851851856E-3</v>
      </c>
      <c r="J89" s="23">
        <f>D89-I89</f>
        <v>1.8576388888888844E-3</v>
      </c>
      <c r="K89" s="29">
        <f t="shared" si="8"/>
        <v>160</v>
      </c>
      <c r="L89" s="1" t="str">
        <f>IF(K89&lt;VLOOKUP(C89,Время!A$4:H$9,8,FALSE),"Поздно","")</f>
        <v/>
      </c>
    </row>
    <row r="90" spans="2:12" x14ac:dyDescent="0.25">
      <c r="C90" s="1">
        <v>3</v>
      </c>
      <c r="D90" s="23">
        <f>VLOOKUP(C90,Время!A$4:D$9,4,FALSE)</f>
        <v>6.4525462962962965E-3</v>
      </c>
      <c r="E90" s="23"/>
      <c r="F90" s="23">
        <v>1.3020833333333334E-2</v>
      </c>
      <c r="G90" s="23">
        <f>F90-C$21</f>
        <v>1.232638888888889E-2</v>
      </c>
      <c r="H90" s="23">
        <f t="shared" si="7"/>
        <v>6.1631944444444451E-3</v>
      </c>
      <c r="I90" s="26">
        <v>6.1574074074074074E-3</v>
      </c>
      <c r="J90" s="23">
        <f>D90-I90</f>
        <v>2.9513888888888905E-4</v>
      </c>
      <c r="K90" s="29">
        <f t="shared" si="8"/>
        <v>26</v>
      </c>
      <c r="L90" s="1" t="str">
        <f>IF(K90&lt;VLOOKUP(C90,Время!A$4:H$9,8,FALSE),"Поздно","")</f>
        <v/>
      </c>
    </row>
    <row r="91" spans="2:12" x14ac:dyDescent="0.25">
      <c r="C91" s="1">
        <v>6</v>
      </c>
      <c r="D91" s="23">
        <f>VLOOKUP(C91,Время!A$4:D$9,4,FALSE)</f>
        <v>9.4907407407407163E-3</v>
      </c>
      <c r="E91" s="23"/>
      <c r="F91" s="23">
        <v>1.7766203703703704E-2</v>
      </c>
      <c r="G91" s="23">
        <f>F91-C$21</f>
        <v>1.7071759259259259E-2</v>
      </c>
      <c r="H91" s="23">
        <f t="shared" si="7"/>
        <v>8.5358796296296294E-3</v>
      </c>
      <c r="I91" s="26">
        <v>8.5300925925925926E-3</v>
      </c>
      <c r="J91" s="23">
        <f>D91-I91</f>
        <v>9.6064814814812369E-4</v>
      </c>
      <c r="K91" s="29">
        <f t="shared" si="8"/>
        <v>83</v>
      </c>
      <c r="L91" s="1" t="str">
        <f>IF(K91&lt;VLOOKUP(C91,Время!A$4:H$9,8,FALSE),"Поздно","")</f>
        <v/>
      </c>
    </row>
    <row r="92" spans="2:12" ht="15.75" thickBot="1" x14ac:dyDescent="0.3">
      <c r="C92" s="2">
        <v>5</v>
      </c>
      <c r="D92" s="23">
        <f>VLOOKUP(C92,Время!A$4:D$9,4,FALSE)</f>
        <v>8.8252314814814825E-3</v>
      </c>
      <c r="E92" s="23"/>
      <c r="F92" s="23">
        <v>1.8171296296296297E-2</v>
      </c>
      <c r="G92" s="23">
        <f>F92-C$21</f>
        <v>1.7476851851851851E-2</v>
      </c>
      <c r="H92" s="23">
        <f t="shared" si="7"/>
        <v>8.7384259259259255E-3</v>
      </c>
      <c r="I92" s="26">
        <v>8.726851851851852E-3</v>
      </c>
      <c r="J92" s="23">
        <f>D92-I92</f>
        <v>9.8379629629630552E-5</v>
      </c>
      <c r="K92" s="29">
        <f t="shared" si="8"/>
        <v>9</v>
      </c>
      <c r="L92" s="1" t="str">
        <f>IF(K92&lt;VLOOKUP(C92,Время!A$4:H$9,8,FALSE),"Поздно","")</f>
        <v>Поздно</v>
      </c>
    </row>
    <row r="93" spans="2:12" ht="15.75" thickBot="1" x14ac:dyDescent="0.3">
      <c r="B93" s="3" t="s">
        <v>4</v>
      </c>
      <c r="C93" s="3"/>
      <c r="D93" s="28"/>
      <c r="E93" s="28"/>
    </row>
    <row r="94" spans="2:12" ht="15.75" thickBot="1" x14ac:dyDescent="0.3">
      <c r="B94" s="3" t="s">
        <v>5</v>
      </c>
      <c r="C94" s="3"/>
      <c r="D94" s="28"/>
      <c r="E94" s="28"/>
    </row>
    <row r="96" spans="2:12" ht="15.75" thickBot="1" x14ac:dyDescent="0.3">
      <c r="B96" s="30">
        <v>20</v>
      </c>
    </row>
    <row r="97" spans="2:12" ht="15.75" thickBot="1" x14ac:dyDescent="0.3">
      <c r="B97" s="6" t="s">
        <v>0</v>
      </c>
      <c r="C97" s="4" t="s">
        <v>36</v>
      </c>
      <c r="D97" s="4"/>
      <c r="E97" s="4"/>
      <c r="F97" s="4" t="s">
        <v>6</v>
      </c>
      <c r="G97" s="4"/>
      <c r="H97" s="25">
        <v>0.5</v>
      </c>
      <c r="I97" s="4"/>
      <c r="J97" s="4"/>
      <c r="K97" s="4"/>
      <c r="L97" s="4" t="s">
        <v>7</v>
      </c>
    </row>
    <row r="98" spans="2:12" x14ac:dyDescent="0.25">
      <c r="C98" s="5" t="s">
        <v>1</v>
      </c>
      <c r="D98" s="7" t="s">
        <v>38</v>
      </c>
      <c r="E98" s="7"/>
      <c r="F98" s="7" t="s">
        <v>2</v>
      </c>
      <c r="G98" s="7" t="s">
        <v>40</v>
      </c>
      <c r="H98" s="7" t="s">
        <v>41</v>
      </c>
      <c r="I98" s="7" t="s">
        <v>42</v>
      </c>
      <c r="J98" s="7" t="s">
        <v>43</v>
      </c>
      <c r="K98" s="7" t="s">
        <v>44</v>
      </c>
      <c r="L98" s="7" t="s">
        <v>3</v>
      </c>
    </row>
    <row r="99" spans="2:12" x14ac:dyDescent="0.25">
      <c r="C99" s="5" t="s">
        <v>35</v>
      </c>
      <c r="D99" s="5"/>
      <c r="E99" s="5"/>
      <c r="F99" s="23">
        <v>2.1412037037037038E-3</v>
      </c>
      <c r="G99" s="23">
        <f>F99-C$21</f>
        <v>1.4467592592592592E-3</v>
      </c>
      <c r="H99" s="23">
        <f>G99/2</f>
        <v>7.2337962962962959E-4</v>
      </c>
      <c r="I99" s="26">
        <v>6.9444444444444447E-4</v>
      </c>
      <c r="J99" s="23"/>
      <c r="K99" s="29"/>
      <c r="L99" s="7" t="s">
        <v>33</v>
      </c>
    </row>
    <row r="100" spans="2:12" x14ac:dyDescent="0.25">
      <c r="C100" s="1">
        <v>1</v>
      </c>
      <c r="D100" s="23">
        <f>VLOOKUP(C100,Время!A$4:D$9,4,FALSE)</f>
        <v>3.90625E-3</v>
      </c>
      <c r="E100" s="23"/>
      <c r="F100" s="23">
        <v>5.9027777777777776E-3</v>
      </c>
      <c r="G100" s="23">
        <f>F100-C$21</f>
        <v>5.208333333333333E-3</v>
      </c>
      <c r="H100" s="23">
        <f t="shared" ref="H100:H105" si="9">G100/2</f>
        <v>2.6041666666666665E-3</v>
      </c>
      <c r="I100" s="26">
        <v>2.5925925925925925E-3</v>
      </c>
      <c r="J100" s="23">
        <f>D100-I100</f>
        <v>1.3136574074074075E-3</v>
      </c>
      <c r="K100" s="29">
        <f t="shared" ref="K100:K105" si="10">MINUTE(J100)*60+SECOND(J100)</f>
        <v>114</v>
      </c>
      <c r="L100" s="1" t="str">
        <f>IF(K100&lt;VLOOKUP(C100,Время!A$4:H$9,8,FALSE),"Поздно","")</f>
        <v/>
      </c>
    </row>
    <row r="101" spans="2:12" x14ac:dyDescent="0.25">
      <c r="C101" s="1">
        <v>2</v>
      </c>
      <c r="D101" s="23">
        <f>VLOOKUP(C101,Время!A$4:D$9,4,FALSE)</f>
        <v>4.6875000000000111E-3</v>
      </c>
      <c r="E101" s="23"/>
      <c r="F101" s="23">
        <v>6.6550925925925935E-3</v>
      </c>
      <c r="G101" s="23">
        <f>F101-C$21</f>
        <v>5.9606481481481489E-3</v>
      </c>
      <c r="H101" s="23">
        <f t="shared" si="9"/>
        <v>2.9803240740740745E-3</v>
      </c>
      <c r="I101" s="26">
        <v>2.9629629629629628E-3</v>
      </c>
      <c r="J101" s="23">
        <f>D101-I101</f>
        <v>1.7245370370370483E-3</v>
      </c>
      <c r="K101" s="29">
        <f t="shared" si="10"/>
        <v>149</v>
      </c>
      <c r="L101" s="1" t="str">
        <f>IF(K101&lt;VLOOKUP(C101,Время!A$4:H$9,8,FALSE),"Поздно","")</f>
        <v/>
      </c>
    </row>
    <row r="102" spans="2:12" x14ac:dyDescent="0.25">
      <c r="C102" s="1">
        <v>4</v>
      </c>
      <c r="D102" s="23">
        <f>VLOOKUP(C102,Время!A$4:D$9,4,FALSE)</f>
        <v>7.66782407407407E-3</v>
      </c>
      <c r="E102" s="23"/>
      <c r="F102" s="23">
        <v>1.2789351851851852E-2</v>
      </c>
      <c r="G102" s="23">
        <f>F102-C$21</f>
        <v>1.2094907407407408E-2</v>
      </c>
      <c r="H102" s="23">
        <f t="shared" si="9"/>
        <v>6.0474537037037042E-3</v>
      </c>
      <c r="I102" s="26">
        <v>6.0185185185185177E-3</v>
      </c>
      <c r="J102" s="23">
        <f>D102-I102</f>
        <v>1.6493055555555523E-3</v>
      </c>
      <c r="K102" s="29">
        <f t="shared" si="10"/>
        <v>142</v>
      </c>
      <c r="L102" s="1" t="str">
        <f>IF(K102&lt;VLOOKUP(C102,Время!A$4:H$9,8,FALSE),"Поздно","")</f>
        <v/>
      </c>
    </row>
    <row r="103" spans="2:12" x14ac:dyDescent="0.25">
      <c r="C103" s="1">
        <v>3</v>
      </c>
      <c r="D103" s="23">
        <f>VLOOKUP(C103,Время!A$4:D$9,4,FALSE)</f>
        <v>6.4525462962962965E-3</v>
      </c>
      <c r="E103" s="23"/>
      <c r="F103" s="23">
        <v>1.3483796296296298E-2</v>
      </c>
      <c r="G103" s="23">
        <f>F103-C$21</f>
        <v>1.2789351851851854E-2</v>
      </c>
      <c r="H103" s="23">
        <f t="shared" si="9"/>
        <v>6.3946759259259269E-3</v>
      </c>
      <c r="I103" s="26">
        <v>6.3657407407407404E-3</v>
      </c>
      <c r="J103" s="23">
        <f>D103-I103</f>
        <v>8.6805555555556115E-5</v>
      </c>
      <c r="K103" s="29">
        <f t="shared" si="10"/>
        <v>8</v>
      </c>
      <c r="L103" s="1" t="str">
        <f>IF(K103&lt;VLOOKUP(C103,Время!A$4:H$9,8,FALSE),"Поздно","")</f>
        <v>Поздно</v>
      </c>
    </row>
    <row r="104" spans="2:12" x14ac:dyDescent="0.25">
      <c r="C104" s="1">
        <v>5</v>
      </c>
      <c r="D104" s="23">
        <f>VLOOKUP(C104,Время!A$4:D$9,4,FALSE)</f>
        <v>8.8252314814814825E-3</v>
      </c>
      <c r="E104" s="23"/>
      <c r="F104" s="23">
        <v>1.7708333333333333E-2</v>
      </c>
      <c r="G104" s="23">
        <f>F104-C$21</f>
        <v>1.7013888888888887E-2</v>
      </c>
      <c r="H104" s="23">
        <f t="shared" si="9"/>
        <v>8.5069444444444437E-3</v>
      </c>
      <c r="I104" s="26">
        <v>8.4837962962962966E-3</v>
      </c>
      <c r="J104" s="23">
        <f>D104-I104</f>
        <v>3.4143518518518594E-4</v>
      </c>
      <c r="K104" s="29">
        <f t="shared" si="10"/>
        <v>30</v>
      </c>
      <c r="L104" s="1" t="str">
        <f>IF(K104&lt;VLOOKUP(C104,Время!A$4:H$9,8,FALSE),"Поздно","")</f>
        <v/>
      </c>
    </row>
    <row r="105" spans="2:12" ht="15.75" thickBot="1" x14ac:dyDescent="0.3">
      <c r="C105" s="2">
        <v>6</v>
      </c>
      <c r="D105" s="23">
        <f>VLOOKUP(C105,Время!A$4:D$9,4,FALSE)</f>
        <v>9.4907407407407163E-3</v>
      </c>
      <c r="E105" s="23"/>
      <c r="F105" s="23">
        <v>1.909722222222222E-2</v>
      </c>
      <c r="G105" s="23">
        <f>F105-C$21</f>
        <v>1.8402777777777775E-2</v>
      </c>
      <c r="H105" s="23">
        <f t="shared" si="9"/>
        <v>9.2013888888888874E-3</v>
      </c>
      <c r="I105" s="26">
        <v>9.1666666666666667E-3</v>
      </c>
      <c r="J105" s="23">
        <f>D105-I105</f>
        <v>3.2407407407404956E-4</v>
      </c>
      <c r="K105" s="29">
        <f t="shared" si="10"/>
        <v>28</v>
      </c>
      <c r="L105" s="1" t="str">
        <f>IF(K105&lt;VLOOKUP(C105,Время!A$4:H$9,8,FALSE),"Поздно","")</f>
        <v/>
      </c>
    </row>
    <row r="106" spans="2:12" ht="15.75" thickBot="1" x14ac:dyDescent="0.3">
      <c r="B106" s="3" t="s">
        <v>4</v>
      </c>
      <c r="C106" s="3"/>
      <c r="D106" s="28"/>
      <c r="E106" s="28"/>
    </row>
    <row r="107" spans="2:12" ht="15.75" thickBot="1" x14ac:dyDescent="0.3">
      <c r="B107" s="3" t="s">
        <v>5</v>
      </c>
      <c r="C107" s="3"/>
      <c r="D107" s="28"/>
      <c r="E107" s="28"/>
    </row>
  </sheetData>
  <mergeCells count="19">
    <mergeCell ref="A1:A2"/>
    <mergeCell ref="B1:B2"/>
    <mergeCell ref="C1:C2"/>
    <mergeCell ref="D1:D2"/>
    <mergeCell ref="C24:C26"/>
    <mergeCell ref="L24:L26"/>
    <mergeCell ref="E24:E26"/>
    <mergeCell ref="C7:C8"/>
    <mergeCell ref="D7:D8"/>
    <mergeCell ref="E1:E2"/>
    <mergeCell ref="F1:F2"/>
    <mergeCell ref="K7:K8"/>
    <mergeCell ref="F25:H25"/>
    <mergeCell ref="F24:I24"/>
    <mergeCell ref="D24:D26"/>
    <mergeCell ref="I25:I26"/>
    <mergeCell ref="J24:K24"/>
    <mergeCell ref="J25:J26"/>
    <mergeCell ref="K25:K26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zoomScaleNormal="100" workbookViewId="0">
      <selection activeCell="K9" sqref="K9"/>
    </sheetView>
  </sheetViews>
  <sheetFormatPr defaultRowHeight="15" x14ac:dyDescent="0.25"/>
  <cols>
    <col min="2" max="2" width="20.42578125" bestFit="1" customWidth="1"/>
    <col min="3" max="3" width="23.7109375" bestFit="1" customWidth="1"/>
    <col min="4" max="4" width="12" customWidth="1"/>
    <col min="5" max="5" width="12.5703125" customWidth="1"/>
    <col min="6" max="6" width="12.28515625" customWidth="1"/>
    <col min="7" max="7" width="10" bestFit="1" customWidth="1"/>
    <col min="8" max="8" width="10.7109375" bestFit="1" customWidth="1"/>
    <col min="9" max="9" width="9" bestFit="1" customWidth="1"/>
    <col min="10" max="10" width="10" bestFit="1" customWidth="1"/>
    <col min="11" max="11" width="11.7109375" customWidth="1"/>
    <col min="12" max="12" width="9.140625" customWidth="1"/>
  </cols>
  <sheetData>
    <row r="1" spans="1:11" x14ac:dyDescent="0.25">
      <c r="A1" s="58" t="s">
        <v>102</v>
      </c>
      <c r="B1" s="58" t="s">
        <v>103</v>
      </c>
      <c r="C1" s="58" t="s">
        <v>10</v>
      </c>
      <c r="D1" s="58" t="s">
        <v>104</v>
      </c>
      <c r="E1" s="59" t="s">
        <v>29</v>
      </c>
      <c r="F1" s="59" t="s">
        <v>105</v>
      </c>
    </row>
    <row r="2" spans="1:11" x14ac:dyDescent="0.25">
      <c r="A2" s="58"/>
      <c r="B2" s="58"/>
      <c r="C2" s="58"/>
      <c r="D2" s="58"/>
      <c r="E2" s="59"/>
      <c r="F2" s="59"/>
    </row>
    <row r="3" spans="1:11" x14ac:dyDescent="0.25">
      <c r="A3" s="60">
        <v>2</v>
      </c>
      <c r="B3" s="60" t="s">
        <v>91</v>
      </c>
      <c r="C3" s="60">
        <v>18</v>
      </c>
      <c r="D3" s="61">
        <v>43669</v>
      </c>
      <c r="E3" s="1" t="s">
        <v>28</v>
      </c>
      <c r="F3" s="1">
        <v>1</v>
      </c>
    </row>
    <row r="5" spans="1:11" x14ac:dyDescent="0.25">
      <c r="A5" s="30" t="s">
        <v>126</v>
      </c>
    </row>
    <row r="7" spans="1:11" x14ac:dyDescent="0.25">
      <c r="C7" s="45" t="s">
        <v>29</v>
      </c>
      <c r="D7" s="45" t="s">
        <v>105</v>
      </c>
      <c r="E7" s="11" t="s">
        <v>23</v>
      </c>
      <c r="F7" s="11"/>
      <c r="G7" s="11"/>
      <c r="H7" s="11"/>
      <c r="I7" s="11"/>
      <c r="J7" s="11"/>
      <c r="K7" s="55" t="s">
        <v>127</v>
      </c>
    </row>
    <row r="8" spans="1:11" x14ac:dyDescent="0.25">
      <c r="B8" s="53"/>
      <c r="C8" s="45"/>
      <c r="D8" s="45"/>
      <c r="E8" s="12" t="s">
        <v>13</v>
      </c>
      <c r="F8" s="12" t="s">
        <v>14</v>
      </c>
      <c r="G8" s="12" t="s">
        <v>15</v>
      </c>
      <c r="H8" s="12" t="s">
        <v>16</v>
      </c>
      <c r="I8" s="12" t="s">
        <v>17</v>
      </c>
      <c r="J8" s="12" t="s">
        <v>18</v>
      </c>
      <c r="K8" s="55"/>
    </row>
    <row r="9" spans="1:11" x14ac:dyDescent="0.25">
      <c r="C9" s="13" t="str">
        <f>E3</f>
        <v>VR</v>
      </c>
      <c r="D9" s="56">
        <f>F3</f>
        <v>1</v>
      </c>
      <c r="E9" s="57">
        <f>K28</f>
        <v>95</v>
      </c>
      <c r="F9" s="57">
        <f>K30</f>
        <v>37</v>
      </c>
      <c r="G9" s="35">
        <f>K36</f>
        <v>14</v>
      </c>
      <c r="H9" s="57">
        <f>K34</f>
        <v>157</v>
      </c>
      <c r="I9" s="57">
        <f>K40</f>
        <v>28</v>
      </c>
      <c r="J9" s="36" t="s">
        <v>45</v>
      </c>
      <c r="K9">
        <f>SUM(L27:L41)</f>
        <v>10</v>
      </c>
    </row>
    <row r="10" spans="1:11" x14ac:dyDescent="0.25">
      <c r="C10" s="53"/>
      <c r="D10" s="54"/>
      <c r="E10" s="54"/>
      <c r="F10" s="54"/>
      <c r="G10" s="54"/>
      <c r="H10" s="54"/>
      <c r="I10" s="54"/>
      <c r="J10" s="53"/>
    </row>
    <row r="11" spans="1:11" x14ac:dyDescent="0.25">
      <c r="D11" s="54"/>
      <c r="E11" s="54"/>
      <c r="F11" s="54"/>
      <c r="G11" s="54"/>
      <c r="H11" s="54"/>
      <c r="I11" s="54"/>
      <c r="J11" s="53"/>
    </row>
    <row r="12" spans="1:11" x14ac:dyDescent="0.25">
      <c r="D12" s="54"/>
      <c r="E12" s="36" t="s">
        <v>45</v>
      </c>
      <c r="G12" t="s">
        <v>76</v>
      </c>
      <c r="H12" s="54"/>
      <c r="I12" s="54"/>
      <c r="J12" s="53"/>
    </row>
    <row r="13" spans="1:11" x14ac:dyDescent="0.25">
      <c r="D13" s="54"/>
      <c r="H13" s="54"/>
      <c r="I13" s="54"/>
      <c r="J13" s="53"/>
    </row>
    <row r="14" spans="1:11" x14ac:dyDescent="0.25">
      <c r="D14" s="54"/>
      <c r="E14" s="35">
        <v>9</v>
      </c>
      <c r="G14" t="s">
        <v>77</v>
      </c>
      <c r="H14" s="54"/>
      <c r="I14" s="54"/>
      <c r="J14" s="53"/>
    </row>
    <row r="15" spans="1:11" x14ac:dyDescent="0.25">
      <c r="D15" s="54"/>
      <c r="G15" t="s">
        <v>78</v>
      </c>
      <c r="H15" s="54"/>
      <c r="I15" s="54"/>
      <c r="J15" s="53"/>
    </row>
    <row r="16" spans="1:11" x14ac:dyDescent="0.25">
      <c r="G16" t="s">
        <v>79</v>
      </c>
    </row>
    <row r="18" spans="1:12" x14ac:dyDescent="0.25">
      <c r="A18" s="30" t="s">
        <v>113</v>
      </c>
    </row>
    <row r="20" spans="1:12" x14ac:dyDescent="0.25">
      <c r="A20" s="28" t="s">
        <v>121</v>
      </c>
    </row>
    <row r="21" spans="1:12" x14ac:dyDescent="0.25">
      <c r="A21" s="43" t="s">
        <v>122</v>
      </c>
      <c r="C21" s="32">
        <v>6.9444444444444447E-4</v>
      </c>
      <c r="F21" s="32"/>
    </row>
    <row r="22" spans="1:12" x14ac:dyDescent="0.25">
      <c r="A22" t="s">
        <v>123</v>
      </c>
      <c r="C22">
        <v>2</v>
      </c>
      <c r="F22" s="32"/>
    </row>
    <row r="23" spans="1:12" x14ac:dyDescent="0.25">
      <c r="F23" s="28"/>
      <c r="G23" s="32"/>
      <c r="H23" s="42"/>
    </row>
    <row r="24" spans="1:12" x14ac:dyDescent="0.25">
      <c r="B24" s="30"/>
      <c r="C24" s="44" t="s">
        <v>120</v>
      </c>
      <c r="D24" s="45" t="s">
        <v>116</v>
      </c>
      <c r="E24" s="44" t="s">
        <v>71</v>
      </c>
      <c r="F24" s="46" t="s">
        <v>114</v>
      </c>
      <c r="G24" s="46"/>
      <c r="H24" s="46"/>
      <c r="I24" s="46"/>
      <c r="J24" s="46" t="s">
        <v>119</v>
      </c>
      <c r="K24" s="46"/>
      <c r="L24" s="45" t="s">
        <v>124</v>
      </c>
    </row>
    <row r="25" spans="1:12" ht="15" customHeight="1" x14ac:dyDescent="0.25">
      <c r="B25" s="30"/>
      <c r="C25" s="47"/>
      <c r="D25" s="45"/>
      <c r="E25" s="47"/>
      <c r="F25" s="46" t="s">
        <v>115</v>
      </c>
      <c r="G25" s="46"/>
      <c r="H25" s="46"/>
      <c r="I25" s="48" t="s">
        <v>42</v>
      </c>
      <c r="J25" s="46" t="s">
        <v>117</v>
      </c>
      <c r="K25" s="46" t="s">
        <v>118</v>
      </c>
      <c r="L25" s="45"/>
    </row>
    <row r="26" spans="1:12" x14ac:dyDescent="0.25">
      <c r="C26" s="49"/>
      <c r="D26" s="45"/>
      <c r="E26" s="49"/>
      <c r="F26" s="50" t="s">
        <v>125</v>
      </c>
      <c r="G26" s="50" t="s">
        <v>40</v>
      </c>
      <c r="H26" s="50" t="s">
        <v>41</v>
      </c>
      <c r="I26" s="51"/>
      <c r="J26" s="46"/>
      <c r="K26" s="46"/>
      <c r="L26" s="45"/>
    </row>
    <row r="27" spans="1:12" x14ac:dyDescent="0.25">
      <c r="C27" s="5" t="s">
        <v>92</v>
      </c>
      <c r="D27" s="7"/>
      <c r="E27" s="7"/>
      <c r="F27" s="23"/>
      <c r="G27" s="23"/>
      <c r="H27" s="23"/>
      <c r="I27" s="23">
        <v>1.6203703703703703E-4</v>
      </c>
      <c r="J27" s="7"/>
      <c r="K27" s="7"/>
      <c r="L27" s="7">
        <v>1</v>
      </c>
    </row>
    <row r="28" spans="1:12" x14ac:dyDescent="0.25">
      <c r="C28" s="1">
        <v>1</v>
      </c>
      <c r="D28" s="23">
        <f>VLOOKUP(C28,Время!A$4:D$9,4,FALSE)</f>
        <v>3.90625E-3</v>
      </c>
      <c r="E28" s="23"/>
      <c r="F28" s="23">
        <v>6.4814814814814813E-3</v>
      </c>
      <c r="G28" s="23">
        <f>F28-C$21</f>
        <v>5.7870370370370367E-3</v>
      </c>
      <c r="H28" s="23">
        <f>G28/2</f>
        <v>2.8935185185185184E-3</v>
      </c>
      <c r="I28" s="23">
        <v>2.8124999999999995E-3</v>
      </c>
      <c r="J28" s="23">
        <f>D28-I28</f>
        <v>1.0937500000000005E-3</v>
      </c>
      <c r="K28" s="29">
        <f>MINUTE(J28)*60+SECOND(J28)</f>
        <v>95</v>
      </c>
      <c r="L28" s="5" t="str">
        <f>IF(K28&lt;VLOOKUP(C28,Время!A$4:H$9,8,FALSE),"Поздно","")</f>
        <v/>
      </c>
    </row>
    <row r="29" spans="1:12" x14ac:dyDescent="0.25">
      <c r="C29" s="5" t="s">
        <v>94</v>
      </c>
      <c r="D29" s="23"/>
      <c r="E29" s="23"/>
      <c r="F29" s="23">
        <v>8.1018518518518514E-3</v>
      </c>
      <c r="G29" s="23">
        <f>F29-C$21</f>
        <v>7.4074074074074068E-3</v>
      </c>
      <c r="H29" s="23">
        <f>G29/2</f>
        <v>3.7037037037037034E-3</v>
      </c>
      <c r="I29" s="23">
        <v>3.7152777777777774E-3</v>
      </c>
      <c r="J29" s="23"/>
      <c r="K29" s="29"/>
      <c r="L29" s="5">
        <v>1</v>
      </c>
    </row>
    <row r="30" spans="1:12" x14ac:dyDescent="0.25">
      <c r="C30" s="1">
        <v>2</v>
      </c>
      <c r="D30" s="23">
        <f>VLOOKUP(C30,Время!A$4:D$9,4,FALSE)</f>
        <v>4.6875000000000111E-3</v>
      </c>
      <c r="E30" s="23"/>
      <c r="F30" s="23">
        <v>9.2592592592592605E-3</v>
      </c>
      <c r="G30" s="23">
        <f>F30-C$21</f>
        <v>8.5648148148148168E-3</v>
      </c>
      <c r="H30" s="23">
        <f t="shared" ref="H30:H41" si="0">G30/2</f>
        <v>4.2824074074074084E-3</v>
      </c>
      <c r="I30" s="23">
        <v>4.2592592592592595E-3</v>
      </c>
      <c r="J30" s="23">
        <f>D30-I30</f>
        <v>4.2824074074075159E-4</v>
      </c>
      <c r="K30" s="29">
        <f t="shared" ref="K30:K40" si="1">MINUTE(J30)*60+SECOND(J30)</f>
        <v>37</v>
      </c>
      <c r="L30" s="5" t="str">
        <f>IF(K30&lt;VLOOKUP(C30,Время!A$4:H$9,8,FALSE),"Поздно","")</f>
        <v/>
      </c>
    </row>
    <row r="31" spans="1:12" x14ac:dyDescent="0.25">
      <c r="C31" s="5" t="s">
        <v>95</v>
      </c>
      <c r="D31" s="23"/>
      <c r="E31" s="23"/>
      <c r="F31" s="23">
        <v>9.7222222222222224E-3</v>
      </c>
      <c r="G31" s="23">
        <f>F31-C$21</f>
        <v>9.0277777777777787E-3</v>
      </c>
      <c r="H31" s="23">
        <f t="shared" si="0"/>
        <v>4.5138888888888893E-3</v>
      </c>
      <c r="I31" s="23">
        <v>4.5023148148148149E-3</v>
      </c>
      <c r="J31" s="23"/>
      <c r="K31" s="29"/>
      <c r="L31" s="5">
        <v>1</v>
      </c>
    </row>
    <row r="32" spans="1:12" x14ac:dyDescent="0.25">
      <c r="C32" s="5" t="s">
        <v>96</v>
      </c>
      <c r="D32" s="23"/>
      <c r="E32" s="23"/>
      <c r="F32" s="23">
        <v>1.050925925925926E-2</v>
      </c>
      <c r="G32" s="23">
        <f>F32-C$21</f>
        <v>9.8148148148148161E-3</v>
      </c>
      <c r="H32" s="23">
        <f t="shared" si="0"/>
        <v>4.9074074074074081E-3</v>
      </c>
      <c r="I32" s="23">
        <v>4.8263888888888887E-3</v>
      </c>
      <c r="J32" s="23"/>
      <c r="K32" s="29"/>
      <c r="L32" s="5">
        <v>1</v>
      </c>
    </row>
    <row r="33" spans="3:12" x14ac:dyDescent="0.25">
      <c r="C33" s="5" t="s">
        <v>93</v>
      </c>
      <c r="D33" s="23"/>
      <c r="E33" s="23"/>
      <c r="F33" s="23">
        <v>1.1400462962962965E-2</v>
      </c>
      <c r="G33" s="23">
        <f>F33-C$21</f>
        <v>1.0706018518518521E-2</v>
      </c>
      <c r="H33" s="23">
        <f t="shared" si="0"/>
        <v>5.3530092592592605E-3</v>
      </c>
      <c r="I33" s="23">
        <v>5.347222222222222E-3</v>
      </c>
      <c r="J33" s="23"/>
      <c r="K33" s="29"/>
      <c r="L33" s="5">
        <v>1</v>
      </c>
    </row>
    <row r="34" spans="3:12" x14ac:dyDescent="0.25">
      <c r="C34" s="1">
        <v>4</v>
      </c>
      <c r="D34" s="23">
        <f>VLOOKUP(C34,Время!A$4:D$9,4,FALSE)</f>
        <v>7.66782407407407E-3</v>
      </c>
      <c r="E34" s="23"/>
      <c r="F34" s="23">
        <v>1.2499999999999999E-2</v>
      </c>
      <c r="G34" s="23">
        <f>F34-C$21</f>
        <v>1.1805555555555555E-2</v>
      </c>
      <c r="H34" s="23">
        <f t="shared" si="0"/>
        <v>5.9027777777777776E-3</v>
      </c>
      <c r="I34" s="23">
        <v>5.8449074074074072E-3</v>
      </c>
      <c r="J34" s="23">
        <f>D34-I34</f>
        <v>1.8229166666666628E-3</v>
      </c>
      <c r="K34" s="29">
        <f t="shared" ref="K34:K41" si="2">MINUTE(J34)*60+SECOND(J34)</f>
        <v>157</v>
      </c>
      <c r="L34" s="5" t="str">
        <f>IF(K34&lt;VLOOKUP(C34,Время!A$4:H$9,8,FALSE),"Поздно","")</f>
        <v/>
      </c>
    </row>
    <row r="35" spans="3:12" x14ac:dyDescent="0.25">
      <c r="C35" s="5" t="s">
        <v>97</v>
      </c>
      <c r="D35" s="23"/>
      <c r="E35" s="23"/>
      <c r="F35" s="23">
        <v>1.2847222222222223E-2</v>
      </c>
      <c r="G35" s="23">
        <f>F35-C$21</f>
        <v>1.215277777777778E-2</v>
      </c>
      <c r="H35" s="23">
        <f t="shared" si="0"/>
        <v>6.0763888888888899E-3</v>
      </c>
      <c r="I35" s="23">
        <v>6.053240740740741E-3</v>
      </c>
      <c r="J35" s="23"/>
      <c r="K35" s="29"/>
      <c r="L35" s="5">
        <v>1</v>
      </c>
    </row>
    <row r="36" spans="3:12" x14ac:dyDescent="0.25">
      <c r="C36" s="1">
        <v>3</v>
      </c>
      <c r="D36" s="23">
        <f>VLOOKUP(C36,Время!A$4:D$9,4,FALSE)</f>
        <v>6.4525462962962965E-3</v>
      </c>
      <c r="E36" s="23"/>
      <c r="F36" s="23">
        <v>1.329861111111111E-2</v>
      </c>
      <c r="G36" s="23">
        <f>F36-C$21</f>
        <v>1.2604166666666666E-2</v>
      </c>
      <c r="H36" s="23">
        <f t="shared" si="0"/>
        <v>6.3020833333333331E-3</v>
      </c>
      <c r="I36" s="23">
        <v>6.2962962962962964E-3</v>
      </c>
      <c r="J36" s="23">
        <f>D36-I36</f>
        <v>1.5625000000000014E-4</v>
      </c>
      <c r="K36" s="29">
        <f t="shared" ref="K36:K41" si="3">MINUTE(J36)*60+SECOND(J36)</f>
        <v>14</v>
      </c>
      <c r="L36" s="5" t="str">
        <f>IF(K36&lt;VLOOKUP(C36,Время!A$4:H$9,8,FALSE),"Поздно","")</f>
        <v>Поздно</v>
      </c>
    </row>
    <row r="37" spans="3:12" x14ac:dyDescent="0.25">
      <c r="C37" s="5" t="s">
        <v>98</v>
      </c>
      <c r="D37" s="23"/>
      <c r="E37" s="23"/>
      <c r="F37" s="23"/>
      <c r="G37" s="23"/>
      <c r="H37" s="23"/>
      <c r="I37" s="23">
        <v>7.3726851851851861E-3</v>
      </c>
      <c r="J37" s="23"/>
      <c r="K37" s="29"/>
      <c r="L37" s="5">
        <v>1</v>
      </c>
    </row>
    <row r="38" spans="3:12" x14ac:dyDescent="0.25">
      <c r="C38" s="5" t="s">
        <v>99</v>
      </c>
      <c r="D38" s="23"/>
      <c r="E38" s="23"/>
      <c r="F38" s="23"/>
      <c r="G38" s="23"/>
      <c r="H38" s="23"/>
      <c r="I38" s="23">
        <v>7.6851851851851847E-3</v>
      </c>
      <c r="J38" s="23"/>
      <c r="K38" s="29"/>
      <c r="L38" s="5">
        <v>1</v>
      </c>
    </row>
    <row r="39" spans="3:12" x14ac:dyDescent="0.25">
      <c r="C39" s="5" t="s">
        <v>100</v>
      </c>
      <c r="D39" s="23"/>
      <c r="E39" s="23"/>
      <c r="F39" s="23"/>
      <c r="G39" s="23"/>
      <c r="H39" s="23"/>
      <c r="I39" s="23">
        <v>8.0902777777777778E-3</v>
      </c>
      <c r="J39" s="23"/>
      <c r="K39" s="29"/>
      <c r="L39" s="5">
        <v>1</v>
      </c>
    </row>
    <row r="40" spans="3:12" x14ac:dyDescent="0.25">
      <c r="C40" s="1">
        <v>5</v>
      </c>
      <c r="D40" s="23">
        <f>VLOOKUP(C40,Время!A$4:D$9,4,FALSE)</f>
        <v>8.8252314814814825E-3</v>
      </c>
      <c r="E40" s="23"/>
      <c r="F40" s="23">
        <v>1.7650462962962962E-2</v>
      </c>
      <c r="G40" s="23">
        <f>F40-C$21</f>
        <v>1.6956018518518516E-2</v>
      </c>
      <c r="H40" s="23">
        <f t="shared" ref="H40:H41" si="4">G40/2</f>
        <v>8.4780092592592581E-3</v>
      </c>
      <c r="I40" s="23">
        <v>8.5069444444444437E-3</v>
      </c>
      <c r="J40" s="23">
        <f>D40-I40</f>
        <v>3.182870370370388E-4</v>
      </c>
      <c r="K40" s="29">
        <f t="shared" ref="K40:K41" si="5">MINUTE(J40)*60+SECOND(J40)</f>
        <v>28</v>
      </c>
      <c r="L40" s="5" t="str">
        <f>IF(K40&lt;VLOOKUP(C40,Время!A$4:H$9,8,FALSE),"Поздно","")</f>
        <v/>
      </c>
    </row>
    <row r="41" spans="3:12" x14ac:dyDescent="0.25">
      <c r="C41" s="5" t="s">
        <v>101</v>
      </c>
      <c r="D41" s="23"/>
      <c r="E41" s="23"/>
      <c r="F41" s="23">
        <v>1.9560185185185184E-2</v>
      </c>
      <c r="G41" s="23">
        <f>F41-C$21</f>
        <v>1.8865740740740738E-2</v>
      </c>
      <c r="H41" s="23">
        <f t="shared" si="4"/>
        <v>9.4328703703703692E-3</v>
      </c>
      <c r="I41" s="23">
        <v>9.3749999999999997E-3</v>
      </c>
      <c r="J41" s="23"/>
      <c r="K41" s="29"/>
      <c r="L41" s="5">
        <v>1</v>
      </c>
    </row>
    <row r="42" spans="3:12" x14ac:dyDescent="0.25">
      <c r="C42" s="28"/>
      <c r="D42" s="32"/>
      <c r="E42" s="32"/>
      <c r="F42" s="32"/>
      <c r="G42" s="32"/>
      <c r="H42" s="32"/>
      <c r="I42" s="32"/>
      <c r="J42" s="32"/>
      <c r="K42" s="52"/>
    </row>
    <row r="43" spans="3:12" x14ac:dyDescent="0.25">
      <c r="C43" s="28"/>
      <c r="D43" s="32"/>
      <c r="E43" s="32"/>
      <c r="F43" s="32"/>
      <c r="G43" s="32"/>
      <c r="H43" s="32"/>
      <c r="I43" s="32"/>
      <c r="J43" s="32"/>
      <c r="K43" s="52"/>
    </row>
    <row r="44" spans="3:12" x14ac:dyDescent="0.25">
      <c r="C44" s="28"/>
      <c r="D44" s="32"/>
      <c r="E44" s="32"/>
      <c r="F44" s="32"/>
      <c r="G44" s="32"/>
      <c r="H44" s="32"/>
      <c r="I44" s="32"/>
      <c r="J44" s="32"/>
      <c r="K44" s="52"/>
    </row>
    <row r="45" spans="3:12" x14ac:dyDescent="0.25">
      <c r="C45" s="28"/>
      <c r="D45" s="32"/>
      <c r="E45" s="32"/>
      <c r="F45" s="32"/>
      <c r="G45" s="32"/>
      <c r="H45" s="32"/>
      <c r="I45" s="32"/>
      <c r="J45" s="32"/>
      <c r="K45" s="52"/>
    </row>
    <row r="46" spans="3:12" x14ac:dyDescent="0.25">
      <c r="C46" s="28"/>
      <c r="D46" s="32"/>
      <c r="E46" s="32"/>
      <c r="F46" s="32"/>
      <c r="G46" s="32"/>
      <c r="H46" s="32"/>
      <c r="I46" s="32"/>
      <c r="J46" s="32"/>
      <c r="K46" s="52"/>
    </row>
    <row r="47" spans="3:12" x14ac:dyDescent="0.25">
      <c r="C47" s="28"/>
      <c r="D47" s="32"/>
      <c r="E47" s="32"/>
      <c r="F47" s="32"/>
      <c r="G47" s="32"/>
      <c r="H47" s="32"/>
      <c r="I47" s="32"/>
      <c r="J47" s="32"/>
      <c r="K47" s="52"/>
    </row>
    <row r="48" spans="3:12" x14ac:dyDescent="0.25">
      <c r="C48" s="28"/>
      <c r="D48" s="32"/>
      <c r="E48" s="32"/>
      <c r="F48" s="32"/>
      <c r="G48" s="32"/>
      <c r="H48" s="32"/>
      <c r="I48" s="32"/>
      <c r="J48" s="32"/>
      <c r="K48" s="52"/>
    </row>
    <row r="49" spans="2:12" x14ac:dyDescent="0.25">
      <c r="C49" s="28"/>
      <c r="D49" s="32"/>
      <c r="E49" s="32"/>
      <c r="F49" s="32"/>
      <c r="G49" s="32"/>
      <c r="H49" s="32"/>
      <c r="I49" s="32"/>
      <c r="J49" s="32"/>
      <c r="K49" s="52"/>
    </row>
    <row r="50" spans="2:12" x14ac:dyDescent="0.25">
      <c r="C50" s="28"/>
      <c r="D50" s="32"/>
      <c r="E50" s="32"/>
      <c r="F50" s="32"/>
      <c r="G50" s="32"/>
      <c r="H50" s="32"/>
      <c r="I50" s="32"/>
      <c r="J50" s="32"/>
      <c r="K50" s="52"/>
    </row>
    <row r="51" spans="2:12" x14ac:dyDescent="0.25">
      <c r="C51" s="28"/>
      <c r="D51" s="32"/>
      <c r="E51" s="32"/>
      <c r="F51" s="32"/>
      <c r="G51" s="32"/>
      <c r="H51" s="32"/>
      <c r="I51" s="32"/>
      <c r="J51" s="32"/>
      <c r="K51" s="52"/>
      <c r="L51" s="28"/>
    </row>
    <row r="53" spans="2:12" ht="15.75" thickBot="1" x14ac:dyDescent="0.3">
      <c r="B53" s="30">
        <v>16</v>
      </c>
    </row>
    <row r="54" spans="2:12" ht="15.75" thickBot="1" x14ac:dyDescent="0.3">
      <c r="B54" s="39">
        <v>43669</v>
      </c>
      <c r="C54" s="4" t="s">
        <v>91</v>
      </c>
      <c r="D54" s="4">
        <v>18</v>
      </c>
      <c r="E54" s="4"/>
      <c r="F54" s="4" t="s">
        <v>6</v>
      </c>
      <c r="G54" s="4"/>
      <c r="H54" s="25">
        <v>0.5</v>
      </c>
      <c r="I54" s="4"/>
      <c r="J54" s="4"/>
      <c r="K54" s="4"/>
      <c r="L54" s="4" t="s">
        <v>7</v>
      </c>
    </row>
    <row r="55" spans="2:12" x14ac:dyDescent="0.25">
      <c r="C55" s="5" t="s">
        <v>1</v>
      </c>
      <c r="D55" s="7" t="s">
        <v>38</v>
      </c>
      <c r="E55" s="7"/>
      <c r="F55" s="7" t="s">
        <v>39</v>
      </c>
      <c r="G55" s="7" t="s">
        <v>40</v>
      </c>
      <c r="H55" s="7" t="s">
        <v>41</v>
      </c>
      <c r="I55" s="7" t="s">
        <v>42</v>
      </c>
      <c r="J55" s="7" t="s">
        <v>43</v>
      </c>
      <c r="K55" s="7" t="s">
        <v>44</v>
      </c>
      <c r="L55" s="7" t="s">
        <v>3</v>
      </c>
    </row>
    <row r="56" spans="2:12" x14ac:dyDescent="0.25">
      <c r="C56" s="5" t="s">
        <v>92</v>
      </c>
      <c r="D56" s="7"/>
      <c r="E56" s="7"/>
      <c r="F56" s="23"/>
      <c r="G56" s="23"/>
      <c r="H56" s="23"/>
      <c r="I56" s="23">
        <v>1.6203703703703703E-4</v>
      </c>
      <c r="J56" s="7"/>
      <c r="K56" s="7"/>
      <c r="L56" s="7">
        <v>1</v>
      </c>
    </row>
    <row r="57" spans="2:12" x14ac:dyDescent="0.25">
      <c r="C57" s="1">
        <v>1</v>
      </c>
      <c r="D57" s="23">
        <f>VLOOKUP(C57,Время!A$4:D$9,4,FALSE)</f>
        <v>3.90625E-3</v>
      </c>
      <c r="E57" s="23"/>
      <c r="F57" s="23">
        <v>6.4814814814814813E-3</v>
      </c>
      <c r="G57" s="23">
        <f>F57-C$21</f>
        <v>5.7870370370370367E-3</v>
      </c>
      <c r="H57" s="23">
        <f>G57/2</f>
        <v>2.8935185185185184E-3</v>
      </c>
      <c r="I57" s="23">
        <v>2.8124999999999995E-3</v>
      </c>
      <c r="J57" s="23">
        <f>D57-I57</f>
        <v>1.0937500000000005E-3</v>
      </c>
      <c r="K57" s="29">
        <f>MINUTE(J57)*60+SECOND(J57)</f>
        <v>95</v>
      </c>
      <c r="L57" s="5" t="str">
        <f>IF(K57&lt;VLOOKUP(C57,Время!A$4:H$9,8,FALSE),"Поздно","")</f>
        <v/>
      </c>
    </row>
    <row r="58" spans="2:12" x14ac:dyDescent="0.25">
      <c r="C58" s="5" t="s">
        <v>94</v>
      </c>
      <c r="D58" s="23"/>
      <c r="E58" s="23"/>
      <c r="F58" s="23">
        <v>8.1018518518518514E-3</v>
      </c>
      <c r="G58" s="23">
        <f>F58-C$21</f>
        <v>7.4074074074074068E-3</v>
      </c>
      <c r="H58" s="23">
        <f>G58/2</f>
        <v>3.7037037037037034E-3</v>
      </c>
      <c r="I58" s="23">
        <v>3.7152777777777774E-3</v>
      </c>
      <c r="J58" s="23"/>
      <c r="K58" s="29"/>
      <c r="L58" s="5">
        <v>1</v>
      </c>
    </row>
    <row r="59" spans="2:12" x14ac:dyDescent="0.25">
      <c r="C59" s="1">
        <v>2</v>
      </c>
      <c r="D59" s="23">
        <f>VLOOKUP(C59,Время!A$4:D$9,4,FALSE)</f>
        <v>4.6875000000000111E-3</v>
      </c>
      <c r="E59" s="23"/>
      <c r="F59" s="23">
        <v>9.2592592592592605E-3</v>
      </c>
      <c r="G59" s="23">
        <f>F59-C$21</f>
        <v>8.5648148148148168E-3</v>
      </c>
      <c r="H59" s="23">
        <f t="shared" ref="H59:H70" si="6">G59/2</f>
        <v>4.2824074074074084E-3</v>
      </c>
      <c r="I59" s="23">
        <v>4.2592592592592595E-3</v>
      </c>
      <c r="J59" s="23">
        <f>D59-I59</f>
        <v>4.2824074074075159E-4</v>
      </c>
      <c r="K59" s="29">
        <f t="shared" ref="K59:K69" si="7">MINUTE(J59)*60+SECOND(J59)</f>
        <v>37</v>
      </c>
      <c r="L59" s="5" t="str">
        <f>IF(K59&lt;VLOOKUP(C59,Время!A$4:H$9,8,FALSE),"Поздно","")</f>
        <v/>
      </c>
    </row>
    <row r="60" spans="2:12" x14ac:dyDescent="0.25">
      <c r="C60" s="5" t="s">
        <v>95</v>
      </c>
      <c r="D60" s="23"/>
      <c r="E60" s="23"/>
      <c r="F60" s="23">
        <v>9.7222222222222224E-3</v>
      </c>
      <c r="G60" s="23">
        <f>F60-C$21</f>
        <v>9.0277777777777787E-3</v>
      </c>
      <c r="H60" s="23">
        <f t="shared" si="6"/>
        <v>4.5138888888888893E-3</v>
      </c>
      <c r="I60" s="23">
        <v>4.5023148148148149E-3</v>
      </c>
      <c r="J60" s="23"/>
      <c r="K60" s="29"/>
      <c r="L60" s="5">
        <v>1</v>
      </c>
    </row>
    <row r="61" spans="2:12" x14ac:dyDescent="0.25">
      <c r="C61" s="5" t="s">
        <v>96</v>
      </c>
      <c r="D61" s="23"/>
      <c r="E61" s="23"/>
      <c r="F61" s="23">
        <v>1.050925925925926E-2</v>
      </c>
      <c r="G61" s="23">
        <f>F61-C$21</f>
        <v>9.8148148148148161E-3</v>
      </c>
      <c r="H61" s="23">
        <f t="shared" si="6"/>
        <v>4.9074074074074081E-3</v>
      </c>
      <c r="I61" s="23">
        <v>4.8263888888888887E-3</v>
      </c>
      <c r="J61" s="23"/>
      <c r="K61" s="29"/>
      <c r="L61" s="5">
        <v>1</v>
      </c>
    </row>
    <row r="62" spans="2:12" x14ac:dyDescent="0.25">
      <c r="C62" s="5" t="s">
        <v>93</v>
      </c>
      <c r="D62" s="23"/>
      <c r="E62" s="23"/>
      <c r="F62" s="23">
        <v>1.1400462962962965E-2</v>
      </c>
      <c r="G62" s="23">
        <f>F62-C$21</f>
        <v>1.0706018518518521E-2</v>
      </c>
      <c r="H62" s="23">
        <f t="shared" si="6"/>
        <v>5.3530092592592605E-3</v>
      </c>
      <c r="I62" s="23">
        <v>5.347222222222222E-3</v>
      </c>
      <c r="J62" s="23"/>
      <c r="K62" s="29"/>
      <c r="L62" s="5">
        <v>1</v>
      </c>
    </row>
    <row r="63" spans="2:12" x14ac:dyDescent="0.25">
      <c r="C63" s="1">
        <v>4</v>
      </c>
      <c r="D63" s="23">
        <f>VLOOKUP(C63,Время!A$4:D$9,4,FALSE)</f>
        <v>7.66782407407407E-3</v>
      </c>
      <c r="E63" s="23"/>
      <c r="F63" s="23">
        <v>1.2499999999999999E-2</v>
      </c>
      <c r="G63" s="23">
        <f>F63-C$21</f>
        <v>1.1805555555555555E-2</v>
      </c>
      <c r="H63" s="23">
        <f t="shared" si="6"/>
        <v>5.9027777777777776E-3</v>
      </c>
      <c r="I63" s="23">
        <v>5.8449074074074072E-3</v>
      </c>
      <c r="J63" s="23">
        <f>D63-I63</f>
        <v>1.8229166666666628E-3</v>
      </c>
      <c r="K63" s="29">
        <f t="shared" si="7"/>
        <v>157</v>
      </c>
      <c r="L63" s="5" t="str">
        <f>IF(K63&lt;VLOOKUP(C63,Время!A$4:H$9,8,FALSE),"Поздно","")</f>
        <v/>
      </c>
    </row>
    <row r="64" spans="2:12" x14ac:dyDescent="0.25">
      <c r="C64" s="5" t="s">
        <v>97</v>
      </c>
      <c r="D64" s="23"/>
      <c r="E64" s="23"/>
      <c r="F64" s="23">
        <v>1.2847222222222223E-2</v>
      </c>
      <c r="G64" s="23">
        <f>F64-C$21</f>
        <v>1.215277777777778E-2</v>
      </c>
      <c r="H64" s="23">
        <f t="shared" si="6"/>
        <v>6.0763888888888899E-3</v>
      </c>
      <c r="I64" s="23">
        <v>6.053240740740741E-3</v>
      </c>
      <c r="J64" s="23"/>
      <c r="K64" s="29"/>
      <c r="L64" s="5">
        <v>1</v>
      </c>
    </row>
    <row r="65" spans="3:12" x14ac:dyDescent="0.25">
      <c r="C65" s="1">
        <v>3</v>
      </c>
      <c r="D65" s="23">
        <f>VLOOKUP(C65,Время!A$4:D$9,4,FALSE)</f>
        <v>6.4525462962962965E-3</v>
      </c>
      <c r="E65" s="23"/>
      <c r="F65" s="23">
        <v>1.329861111111111E-2</v>
      </c>
      <c r="G65" s="23">
        <f>F65-C$21</f>
        <v>1.2604166666666666E-2</v>
      </c>
      <c r="H65" s="23">
        <f t="shared" si="6"/>
        <v>6.3020833333333331E-3</v>
      </c>
      <c r="I65" s="23">
        <v>6.2962962962962964E-3</v>
      </c>
      <c r="J65" s="23">
        <f>D65-I65</f>
        <v>1.5625000000000014E-4</v>
      </c>
      <c r="K65" s="29">
        <f t="shared" si="7"/>
        <v>14</v>
      </c>
      <c r="L65" s="5" t="str">
        <f>IF(K65&lt;VLOOKUP(C65,Время!A$4:H$9,8,FALSE),"Поздно","")</f>
        <v>Поздно</v>
      </c>
    </row>
    <row r="66" spans="3:12" x14ac:dyDescent="0.25">
      <c r="C66" s="5" t="s">
        <v>98</v>
      </c>
      <c r="D66" s="23"/>
      <c r="E66" s="23"/>
      <c r="F66" s="23"/>
      <c r="G66" s="23"/>
      <c r="H66" s="23"/>
      <c r="I66" s="23">
        <v>7.3726851851851861E-3</v>
      </c>
      <c r="J66" s="23"/>
      <c r="K66" s="29"/>
      <c r="L66" s="5">
        <v>1</v>
      </c>
    </row>
    <row r="67" spans="3:12" x14ac:dyDescent="0.25">
      <c r="C67" s="5" t="s">
        <v>99</v>
      </c>
      <c r="D67" s="23"/>
      <c r="E67" s="23"/>
      <c r="F67" s="23"/>
      <c r="G67" s="23"/>
      <c r="H67" s="23"/>
      <c r="I67" s="23">
        <v>7.6851851851851847E-3</v>
      </c>
      <c r="J67" s="23"/>
      <c r="K67" s="29"/>
      <c r="L67" s="5">
        <v>1</v>
      </c>
    </row>
    <row r="68" spans="3:12" x14ac:dyDescent="0.25">
      <c r="C68" s="5" t="s">
        <v>100</v>
      </c>
      <c r="D68" s="23"/>
      <c r="E68" s="23"/>
      <c r="F68" s="23"/>
      <c r="G68" s="23"/>
      <c r="H68" s="23"/>
      <c r="I68" s="23">
        <v>8.0902777777777778E-3</v>
      </c>
      <c r="J68" s="23"/>
      <c r="K68" s="29"/>
      <c r="L68" s="5">
        <v>1</v>
      </c>
    </row>
    <row r="69" spans="3:12" x14ac:dyDescent="0.25">
      <c r="C69" s="1">
        <v>5</v>
      </c>
      <c r="D69" s="23">
        <f>VLOOKUP(C69,Время!A$4:D$9,4,FALSE)</f>
        <v>8.8252314814814825E-3</v>
      </c>
      <c r="E69" s="23"/>
      <c r="F69" s="23">
        <v>1.7650462962962962E-2</v>
      </c>
      <c r="G69" s="23">
        <f>F69-C$21</f>
        <v>1.6956018518518516E-2</v>
      </c>
      <c r="H69" s="23">
        <f t="shared" si="6"/>
        <v>8.4780092592592581E-3</v>
      </c>
      <c r="I69" s="23">
        <v>8.5069444444444437E-3</v>
      </c>
      <c r="J69" s="23">
        <f>D69-I69</f>
        <v>3.182870370370388E-4</v>
      </c>
      <c r="K69" s="29">
        <f t="shared" si="7"/>
        <v>28</v>
      </c>
      <c r="L69" s="5" t="str">
        <f>IF(K69&lt;VLOOKUP(C69,Время!A$4:H$9,8,FALSE),"Поздно","")</f>
        <v/>
      </c>
    </row>
    <row r="70" spans="3:12" x14ac:dyDescent="0.25">
      <c r="C70" s="5" t="s">
        <v>101</v>
      </c>
      <c r="D70" s="23"/>
      <c r="E70" s="23"/>
      <c r="F70" s="23">
        <v>1.9560185185185184E-2</v>
      </c>
      <c r="G70" s="23">
        <f>F70-C$21</f>
        <v>1.8865740740740738E-2</v>
      </c>
      <c r="H70" s="23">
        <f t="shared" si="6"/>
        <v>9.4328703703703692E-3</v>
      </c>
      <c r="I70" s="23">
        <v>9.3749999999999997E-3</v>
      </c>
      <c r="J70" s="23"/>
      <c r="K70" s="29"/>
      <c r="L70" s="5">
        <v>1</v>
      </c>
    </row>
  </sheetData>
  <mergeCells count="19">
    <mergeCell ref="L24:L26"/>
    <mergeCell ref="F25:H25"/>
    <mergeCell ref="I25:I26"/>
    <mergeCell ref="J25:J26"/>
    <mergeCell ref="K25:K26"/>
    <mergeCell ref="C7:C8"/>
    <mergeCell ref="D7:D8"/>
    <mergeCell ref="K7:K8"/>
    <mergeCell ref="C24:C26"/>
    <mergeCell ref="D24:D26"/>
    <mergeCell ref="E24:E26"/>
    <mergeCell ref="F24:I24"/>
    <mergeCell ref="J24:K2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43" zoomScaleNormal="100" workbookViewId="0">
      <selection activeCell="G71" sqref="G71"/>
    </sheetView>
  </sheetViews>
  <sheetFormatPr defaultRowHeight="15" x14ac:dyDescent="0.25"/>
  <cols>
    <col min="1" max="1" width="18.85546875" customWidth="1"/>
    <col min="2" max="2" width="23.7109375" bestFit="1" customWidth="1"/>
    <col min="3" max="3" width="9.85546875" bestFit="1" customWidth="1"/>
    <col min="4" max="4" width="21.85546875" bestFit="1" customWidth="1"/>
    <col min="5" max="5" width="10" bestFit="1" customWidth="1"/>
    <col min="6" max="6" width="10.7109375" bestFit="1" customWidth="1"/>
    <col min="7" max="7" width="9" bestFit="1" customWidth="1"/>
    <col min="8" max="8" width="10" bestFit="1" customWidth="1"/>
    <col min="9" max="9" width="14.140625" bestFit="1" customWidth="1"/>
    <col min="10" max="10" width="20.140625" customWidth="1"/>
  </cols>
  <sheetData>
    <row r="1" spans="1:10" ht="15.75" thickBot="1" x14ac:dyDescent="0.3">
      <c r="A1" s="30">
        <v>21</v>
      </c>
    </row>
    <row r="2" spans="1:10" ht="19.5" customHeight="1" thickBot="1" x14ac:dyDescent="0.3">
      <c r="A2" s="6" t="s">
        <v>0</v>
      </c>
      <c r="B2" s="4" t="s">
        <v>50</v>
      </c>
      <c r="C2" s="4"/>
      <c r="D2" s="4" t="s">
        <v>6</v>
      </c>
      <c r="E2" s="24">
        <v>6.9444444444444447E-4</v>
      </c>
      <c r="F2" s="25">
        <v>0.5</v>
      </c>
      <c r="G2" s="4"/>
      <c r="H2" s="4"/>
      <c r="I2" s="4"/>
      <c r="J2" s="4" t="s">
        <v>7</v>
      </c>
    </row>
    <row r="3" spans="1:10" x14ac:dyDescent="0.25">
      <c r="B3" s="5" t="s">
        <v>1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3</v>
      </c>
    </row>
    <row r="4" spans="1:10" x14ac:dyDescent="0.25">
      <c r="B4" s="1">
        <v>2</v>
      </c>
      <c r="C4" s="23">
        <f>VLOOKUP(B4,Время!A$4:D$9,4,FALSE)</f>
        <v>4.6875000000000111E-3</v>
      </c>
      <c r="D4" s="23">
        <v>1.9675925925925928E-3</v>
      </c>
      <c r="E4" s="23">
        <f>D4-E$2</f>
        <v>1.2731481481481483E-3</v>
      </c>
      <c r="F4" s="23">
        <f>E4/2</f>
        <v>6.3657407407407413E-4</v>
      </c>
      <c r="G4" s="23">
        <v>6.134259259259259E-4</v>
      </c>
      <c r="H4" s="23">
        <f>C4-G4</f>
        <v>4.074074074074085E-3</v>
      </c>
      <c r="I4" s="29">
        <f>MINUTE(H4)*60+SECOND(H4)</f>
        <v>352</v>
      </c>
      <c r="J4" s="1" t="str">
        <f>IF(I4&lt;VLOOKUP(B4,Время!A$4:H$9,8,FALSE),"Поздно","")</f>
        <v/>
      </c>
    </row>
    <row r="5" spans="1:10" x14ac:dyDescent="0.25">
      <c r="B5" s="1">
        <v>1</v>
      </c>
      <c r="C5" s="23">
        <f>VLOOKUP(B5,Время!A$4:D$9,4,FALSE)</f>
        <v>3.90625E-3</v>
      </c>
      <c r="D5" s="23">
        <v>7.1759259259259259E-3</v>
      </c>
      <c r="E5" s="23">
        <f t="shared" ref="E5:E10" si="0">D5-E$2</f>
        <v>6.4814814814814813E-3</v>
      </c>
      <c r="F5" s="23">
        <f t="shared" ref="F5:F10" si="1">E5/2</f>
        <v>3.2407407407407406E-3</v>
      </c>
      <c r="G5" s="23">
        <v>3.2175925925925926E-3</v>
      </c>
      <c r="H5" s="23">
        <f t="shared" ref="H5:H10" si="2">C5-G5</f>
        <v>6.8865740740740736E-4</v>
      </c>
      <c r="I5" s="31">
        <f t="shared" ref="I5:I10" si="3">MINUTE(H5)*60+SECOND(H5)</f>
        <v>59</v>
      </c>
      <c r="J5" s="34" t="str">
        <f>IF(I5&lt;VLOOKUP(B5,Время!A$4:H$9,8,FALSE),"Поздно","")</f>
        <v/>
      </c>
    </row>
    <row r="6" spans="1:10" x14ac:dyDescent="0.25">
      <c r="B6" s="1" t="s">
        <v>35</v>
      </c>
      <c r="C6" s="23"/>
      <c r="D6" s="23">
        <v>8.9120370370370378E-3</v>
      </c>
      <c r="E6" s="23">
        <f t="shared" si="0"/>
        <v>8.217592592592594E-3</v>
      </c>
      <c r="F6" s="23">
        <f t="shared" si="1"/>
        <v>4.108796296296297E-3</v>
      </c>
      <c r="G6" s="23">
        <v>4.108796296296297E-3</v>
      </c>
      <c r="H6" s="23"/>
      <c r="I6" s="29"/>
      <c r="J6" s="5" t="s">
        <v>33</v>
      </c>
    </row>
    <row r="7" spans="1:10" x14ac:dyDescent="0.25">
      <c r="B7" s="1">
        <v>3</v>
      </c>
      <c r="C7" s="23">
        <f>VLOOKUP(B7,Время!A$4:D$9,4,FALSE)</f>
        <v>6.4525462962962965E-3</v>
      </c>
      <c r="D7" s="23">
        <v>1.1400462962962965E-2</v>
      </c>
      <c r="E7" s="23">
        <f t="shared" si="0"/>
        <v>1.0706018518518521E-2</v>
      </c>
      <c r="F7" s="23">
        <f t="shared" si="1"/>
        <v>5.3530092592592605E-3</v>
      </c>
      <c r="G7" s="23">
        <v>5.3356481481481484E-3</v>
      </c>
      <c r="H7" s="23">
        <f t="shared" si="2"/>
        <v>1.1168981481481481E-3</v>
      </c>
      <c r="I7" s="29">
        <f t="shared" si="3"/>
        <v>97</v>
      </c>
      <c r="J7" s="1" t="str">
        <f>IF(I7&lt;VLOOKUP(B7,Время!A$4:H$9,8,FALSE),"Поздно","")</f>
        <v/>
      </c>
    </row>
    <row r="8" spans="1:10" x14ac:dyDescent="0.25">
      <c r="B8" s="1">
        <v>4</v>
      </c>
      <c r="C8" s="23">
        <f>VLOOKUP(B8,Время!A$4:D$9,4,FALSE)</f>
        <v>7.66782407407407E-3</v>
      </c>
      <c r="D8" s="23">
        <v>1.2326388888888888E-2</v>
      </c>
      <c r="E8" s="23">
        <f t="shared" si="0"/>
        <v>1.1631944444444445E-2</v>
      </c>
      <c r="F8" s="23">
        <f t="shared" si="1"/>
        <v>5.8159722222222224E-3</v>
      </c>
      <c r="G8" s="23">
        <v>5.9722222222222225E-3</v>
      </c>
      <c r="H8" s="23">
        <f t="shared" si="2"/>
        <v>1.6956018518518474E-3</v>
      </c>
      <c r="I8" s="29">
        <f t="shared" si="3"/>
        <v>146</v>
      </c>
      <c r="J8" s="1" t="str">
        <f>IF(I8&lt;VLOOKUP(B8,Время!A$4:H$9,8,FALSE),"Поздно","")</f>
        <v/>
      </c>
    </row>
    <row r="9" spans="1:10" x14ac:dyDescent="0.25">
      <c r="B9" s="1">
        <v>6</v>
      </c>
      <c r="C9" s="23">
        <f>VLOOKUP(B9,Время!A$4:D$9,4,FALSE)</f>
        <v>9.4907407407407163E-3</v>
      </c>
      <c r="D9" s="23">
        <v>1.4988425925925926E-2</v>
      </c>
      <c r="E9" s="23">
        <f t="shared" si="0"/>
        <v>1.4293981481481482E-2</v>
      </c>
      <c r="F9" s="23">
        <f t="shared" si="1"/>
        <v>7.1469907407407411E-3</v>
      </c>
      <c r="G9" s="23">
        <v>7.1412037037037043E-3</v>
      </c>
      <c r="H9" s="23">
        <f t="shared" si="2"/>
        <v>2.349537037037012E-3</v>
      </c>
      <c r="I9" s="29">
        <f t="shared" si="3"/>
        <v>203</v>
      </c>
      <c r="J9" s="1" t="str">
        <f>IF(I9&lt;VLOOKUP(B9,Время!A$4:H$9,8,FALSE),"Поздно","")</f>
        <v/>
      </c>
    </row>
    <row r="10" spans="1:10" ht="15.75" thickBot="1" x14ac:dyDescent="0.3">
      <c r="B10" s="2">
        <v>5</v>
      </c>
      <c r="C10" s="23">
        <f>VLOOKUP(B10,Время!A$4:D$9,4,FALSE)</f>
        <v>8.8252314814814825E-3</v>
      </c>
      <c r="D10" s="23">
        <v>1.8055555555555557E-2</v>
      </c>
      <c r="E10" s="23">
        <f t="shared" si="0"/>
        <v>1.7361111111111112E-2</v>
      </c>
      <c r="F10" s="23">
        <f t="shared" si="1"/>
        <v>8.6805555555555559E-3</v>
      </c>
      <c r="G10" s="23">
        <v>8.6342592592592599E-3</v>
      </c>
      <c r="H10" s="23">
        <f t="shared" si="2"/>
        <v>1.9097222222222258E-4</v>
      </c>
      <c r="I10" s="29">
        <f t="shared" si="3"/>
        <v>17</v>
      </c>
      <c r="J10" s="1" t="str">
        <f>IF(I10&lt;VLOOKUP(B10,Время!A$4:H$9,8,FALSE),"Поздно","")</f>
        <v>Поздно</v>
      </c>
    </row>
    <row r="11" spans="1:10" ht="15.75" thickBot="1" x14ac:dyDescent="0.3">
      <c r="A11" s="3" t="s">
        <v>4</v>
      </c>
      <c r="B11" s="3"/>
      <c r="C11" s="28"/>
    </row>
    <row r="12" spans="1:10" ht="15.75" thickBot="1" x14ac:dyDescent="0.3">
      <c r="A12" s="3" t="s">
        <v>5</v>
      </c>
      <c r="B12" s="3"/>
      <c r="C12" s="28"/>
    </row>
    <row r="14" spans="1:10" ht="15.75" thickBot="1" x14ac:dyDescent="0.3">
      <c r="A14" s="30">
        <v>22</v>
      </c>
    </row>
    <row r="15" spans="1:10" ht="15.75" thickBot="1" x14ac:dyDescent="0.3">
      <c r="A15" s="6" t="s">
        <v>0</v>
      </c>
      <c r="B15" s="4" t="s">
        <v>51</v>
      </c>
      <c r="C15" s="4"/>
      <c r="D15" s="4" t="s">
        <v>6</v>
      </c>
      <c r="E15" s="4"/>
      <c r="F15" s="25">
        <v>0.5</v>
      </c>
      <c r="G15" s="4"/>
      <c r="H15" s="4"/>
      <c r="I15" s="4"/>
      <c r="J15" s="4" t="s">
        <v>7</v>
      </c>
    </row>
    <row r="16" spans="1:10" x14ac:dyDescent="0.25">
      <c r="B16" s="5" t="s">
        <v>1</v>
      </c>
      <c r="C16" s="7" t="s">
        <v>38</v>
      </c>
      <c r="D16" s="7" t="s">
        <v>39</v>
      </c>
      <c r="E16" s="7" t="s">
        <v>40</v>
      </c>
      <c r="F16" s="7" t="s">
        <v>41</v>
      </c>
      <c r="G16" s="7" t="s">
        <v>42</v>
      </c>
      <c r="H16" s="7" t="s">
        <v>43</v>
      </c>
      <c r="I16" s="7" t="s">
        <v>44</v>
      </c>
      <c r="J16" s="7" t="s">
        <v>3</v>
      </c>
    </row>
    <row r="17" spans="1:10" x14ac:dyDescent="0.25">
      <c r="B17" s="1" t="s">
        <v>35</v>
      </c>
      <c r="C17" s="7"/>
      <c r="D17" s="23">
        <v>2.2569444444444447E-3</v>
      </c>
      <c r="E17" s="23">
        <f>D17-E$2</f>
        <v>1.5625000000000001E-3</v>
      </c>
      <c r="F17" s="23">
        <f>E17/2</f>
        <v>7.8125000000000004E-4</v>
      </c>
      <c r="G17" s="23">
        <v>7.175925925925927E-4</v>
      </c>
      <c r="H17" s="7"/>
      <c r="I17" s="7"/>
      <c r="J17" s="5" t="s">
        <v>33</v>
      </c>
    </row>
    <row r="18" spans="1:10" x14ac:dyDescent="0.25">
      <c r="B18" s="1">
        <v>2</v>
      </c>
      <c r="C18" s="23">
        <f>VLOOKUP(B18,Время!A$4:D$9,4,FALSE)</f>
        <v>4.6875000000000111E-3</v>
      </c>
      <c r="D18" s="23">
        <v>5.3819444444444453E-3</v>
      </c>
      <c r="E18" s="23">
        <f>D18-E$2</f>
        <v>4.6875000000000007E-3</v>
      </c>
      <c r="F18" s="23">
        <f>E18/2</f>
        <v>2.3437500000000003E-3</v>
      </c>
      <c r="G18" s="23">
        <v>2.3148148148148151E-3</v>
      </c>
      <c r="H18" s="23">
        <f>C18-G18</f>
        <v>2.372685185185196E-3</v>
      </c>
      <c r="I18" s="29">
        <f>MINUTE(H18)*60+SECOND(H18)</f>
        <v>205</v>
      </c>
      <c r="J18" s="1" t="str">
        <f>IF(I18&lt;VLOOKUP(B18,Время!A$4:H$9,8,FALSE),"Поздно","")</f>
        <v/>
      </c>
    </row>
    <row r="19" spans="1:10" x14ac:dyDescent="0.25">
      <c r="B19" s="1">
        <v>1</v>
      </c>
      <c r="C19" s="23">
        <f>VLOOKUP(B19,Время!A$4:D$9,4,FALSE)</f>
        <v>3.90625E-3</v>
      </c>
      <c r="D19" s="23">
        <v>7.2337962962962963E-3</v>
      </c>
      <c r="E19" s="23">
        <f t="shared" ref="E19:E23" si="4">D19-E$2</f>
        <v>6.5393518518518517E-3</v>
      </c>
      <c r="F19" s="23">
        <f t="shared" ref="F19:F23" si="5">E19/2</f>
        <v>3.2696759259259259E-3</v>
      </c>
      <c r="G19" s="23">
        <v>3.2523148148148151E-3</v>
      </c>
      <c r="H19" s="23">
        <f t="shared" ref="H19:H23" si="6">C19-G19</f>
        <v>6.5393518518518491E-4</v>
      </c>
      <c r="I19" s="31">
        <f t="shared" ref="I19:I23" si="7">MINUTE(H19)*60+SECOND(H19)</f>
        <v>56</v>
      </c>
      <c r="J19" s="34" t="str">
        <f>IF(I19&lt;VLOOKUP(B19,Время!A$4:H$9,8,FALSE),"Поздно","")</f>
        <v/>
      </c>
    </row>
    <row r="20" spans="1:10" x14ac:dyDescent="0.25">
      <c r="B20" s="1">
        <v>3</v>
      </c>
      <c r="C20" s="23">
        <f>VLOOKUP(B20,Время!A$4:D$9,4,FALSE)</f>
        <v>6.4525462962962965E-3</v>
      </c>
      <c r="D20" s="23">
        <v>1.0717592592592593E-2</v>
      </c>
      <c r="E20" s="23">
        <f t="shared" si="4"/>
        <v>1.0023148148148149E-2</v>
      </c>
      <c r="F20" s="23">
        <f t="shared" si="5"/>
        <v>5.0115740740740745E-3</v>
      </c>
      <c r="G20" s="23">
        <v>4.9884259259259265E-3</v>
      </c>
      <c r="H20" s="23">
        <f t="shared" si="6"/>
        <v>1.46412037037037E-3</v>
      </c>
      <c r="I20" s="29">
        <f t="shared" si="7"/>
        <v>126</v>
      </c>
      <c r="J20" s="1" t="str">
        <f>IF(I20&lt;VLOOKUP(B20,Время!A$4:H$9,8,FALSE),"Поздно","")</f>
        <v/>
      </c>
    </row>
    <row r="21" spans="1:10" x14ac:dyDescent="0.25">
      <c r="B21" s="1">
        <v>4</v>
      </c>
      <c r="C21" s="23">
        <f>VLOOKUP(B21,Время!A$4:D$9,4,FALSE)</f>
        <v>7.66782407407407E-3</v>
      </c>
      <c r="D21" s="23">
        <v>1.2800925925925926E-2</v>
      </c>
      <c r="E21" s="23">
        <f t="shared" si="4"/>
        <v>1.2106481481481482E-2</v>
      </c>
      <c r="F21" s="23">
        <f t="shared" si="5"/>
        <v>6.053240740740741E-3</v>
      </c>
      <c r="G21" s="23">
        <v>6.030092592592593E-3</v>
      </c>
      <c r="H21" s="23">
        <f t="shared" si="6"/>
        <v>1.637731481481477E-3</v>
      </c>
      <c r="I21" s="29">
        <f t="shared" si="7"/>
        <v>141</v>
      </c>
      <c r="J21" s="1" t="str">
        <f>IF(I21&lt;VLOOKUP(B21,Время!A$4:H$9,8,FALSE),"Поздно","")</f>
        <v/>
      </c>
    </row>
    <row r="22" spans="1:10" x14ac:dyDescent="0.25">
      <c r="B22" s="1">
        <v>5</v>
      </c>
      <c r="C22" s="23">
        <f>VLOOKUP(B22,Время!A$4:D$9,4,FALSE)</f>
        <v>8.8252314814814825E-3</v>
      </c>
      <c r="D22" s="23">
        <v>1.7766203703703704E-2</v>
      </c>
      <c r="E22" s="23">
        <f t="shared" si="4"/>
        <v>1.7071759259259259E-2</v>
      </c>
      <c r="F22" s="23">
        <f t="shared" si="5"/>
        <v>8.5358796296296294E-3</v>
      </c>
      <c r="G22" s="23">
        <v>8.518518518518519E-3</v>
      </c>
      <c r="H22" s="23">
        <f t="shared" si="6"/>
        <v>3.0671296296296349E-4</v>
      </c>
      <c r="I22" s="29">
        <f t="shared" si="7"/>
        <v>27</v>
      </c>
      <c r="J22" s="1" t="str">
        <f>IF(I22&lt;VLOOKUP(B22,Время!A$4:H$9,8,FALSE),"Поздно","")</f>
        <v/>
      </c>
    </row>
    <row r="23" spans="1:10" ht="15.75" thickBot="1" x14ac:dyDescent="0.3">
      <c r="B23" s="2">
        <v>6</v>
      </c>
      <c r="C23" s="23">
        <f>VLOOKUP(B23,Время!A$4:D$9,4,FALSE)</f>
        <v>9.4907407407407163E-3</v>
      </c>
      <c r="D23" s="23">
        <v>1.8807870370370371E-2</v>
      </c>
      <c r="E23" s="23">
        <f t="shared" si="4"/>
        <v>1.8113425925925925E-2</v>
      </c>
      <c r="F23" s="23">
        <f t="shared" si="5"/>
        <v>9.0567129629629626E-3</v>
      </c>
      <c r="G23" s="23">
        <v>9.0393518518518522E-3</v>
      </c>
      <c r="H23" s="23">
        <f t="shared" si="6"/>
        <v>4.5138888888886404E-4</v>
      </c>
      <c r="I23" s="29">
        <f t="shared" si="7"/>
        <v>39</v>
      </c>
      <c r="J23" s="1" t="str">
        <f>IF(I23&lt;VLOOKUP(B23,Время!A$4:H$9,8,FALSE),"Поздно","")</f>
        <v/>
      </c>
    </row>
    <row r="24" spans="1:10" ht="15.75" thickBot="1" x14ac:dyDescent="0.3">
      <c r="A24" s="3" t="s">
        <v>4</v>
      </c>
      <c r="B24" s="3"/>
      <c r="C24" s="28"/>
    </row>
    <row r="25" spans="1:10" ht="15.75" thickBot="1" x14ac:dyDescent="0.3">
      <c r="A25" s="3" t="s">
        <v>5</v>
      </c>
      <c r="B25" s="3"/>
      <c r="C25" s="28"/>
    </row>
    <row r="27" spans="1:10" ht="15.75" thickBot="1" x14ac:dyDescent="0.3">
      <c r="A27" s="30">
        <v>23</v>
      </c>
    </row>
    <row r="28" spans="1:10" ht="15.75" thickBot="1" x14ac:dyDescent="0.3">
      <c r="A28" s="6" t="s">
        <v>0</v>
      </c>
      <c r="B28" s="4" t="s">
        <v>52</v>
      </c>
      <c r="C28" s="4"/>
      <c r="D28" s="4" t="s">
        <v>6</v>
      </c>
      <c r="E28" s="4"/>
      <c r="F28" s="25">
        <v>0.5</v>
      </c>
      <c r="G28" s="4"/>
      <c r="H28" s="4"/>
      <c r="I28" s="4"/>
      <c r="J28" s="4" t="s">
        <v>7</v>
      </c>
    </row>
    <row r="29" spans="1:10" x14ac:dyDescent="0.25">
      <c r="B29" s="5" t="s">
        <v>1</v>
      </c>
      <c r="C29" s="7" t="s">
        <v>38</v>
      </c>
      <c r="D29" s="7" t="s">
        <v>39</v>
      </c>
      <c r="E29" s="7" t="s">
        <v>40</v>
      </c>
      <c r="F29" s="7" t="s">
        <v>41</v>
      </c>
      <c r="G29" s="7" t="s">
        <v>42</v>
      </c>
      <c r="H29" s="7" t="s">
        <v>43</v>
      </c>
      <c r="I29" s="7" t="s">
        <v>44</v>
      </c>
      <c r="J29" s="7" t="s">
        <v>3</v>
      </c>
    </row>
    <row r="30" spans="1:10" x14ac:dyDescent="0.25">
      <c r="B30" s="1">
        <v>2</v>
      </c>
      <c r="C30" s="23">
        <f>VLOOKUP(B30,Время!A$4:D$9,4,FALSE)</f>
        <v>4.6875000000000111E-3</v>
      </c>
      <c r="D30" s="23">
        <v>5.0925925925925921E-3</v>
      </c>
      <c r="E30" s="23">
        <f>D30-E$2</f>
        <v>4.3981481481481476E-3</v>
      </c>
      <c r="F30" s="23">
        <f>E30/2</f>
        <v>2.1990740740740738E-3</v>
      </c>
      <c r="G30" s="26">
        <v>2.5578703703703705E-3</v>
      </c>
      <c r="H30" s="23">
        <f>C30-G30</f>
        <v>2.1296296296296406E-3</v>
      </c>
      <c r="I30" s="29">
        <f>MINUTE(H30)*60+SECOND(H30)</f>
        <v>184</v>
      </c>
      <c r="J30" s="1" t="str">
        <f>IF(I30&lt;VLOOKUP(B30,Время!A$4:H$9,8,FALSE),"Поздно","")</f>
        <v/>
      </c>
    </row>
    <row r="31" spans="1:10" x14ac:dyDescent="0.25">
      <c r="B31" s="1" t="s">
        <v>53</v>
      </c>
      <c r="C31" s="23"/>
      <c r="D31" s="23">
        <v>1.207175925925926E-2</v>
      </c>
      <c r="E31" s="23">
        <f>D31-E$2</f>
        <v>1.1377314814814816E-2</v>
      </c>
      <c r="F31" s="23">
        <f>E31/2</f>
        <v>5.6886574074074079E-3</v>
      </c>
      <c r="G31" s="26"/>
      <c r="H31" s="23"/>
      <c r="I31" s="29"/>
      <c r="J31" s="5" t="s">
        <v>33</v>
      </c>
    </row>
    <row r="32" spans="1:10" x14ac:dyDescent="0.25">
      <c r="B32" s="1">
        <v>3</v>
      </c>
      <c r="C32" s="23">
        <f>VLOOKUP(B32,Время!A$4:D$9,4,FALSE)</f>
        <v>6.4525462962962965E-3</v>
      </c>
      <c r="D32" s="23">
        <v>1.2442129629629629E-2</v>
      </c>
      <c r="E32" s="23">
        <f t="shared" ref="E32:E35" si="8">D32-E$2</f>
        <v>1.1747685185185186E-2</v>
      </c>
      <c r="F32" s="23">
        <f t="shared" ref="F32:F35" si="9">E32/2</f>
        <v>5.8738425925925928E-3</v>
      </c>
      <c r="G32" s="26">
        <v>4.1203703703703706E-3</v>
      </c>
      <c r="H32" s="23">
        <f t="shared" ref="H32:H35" si="10">C32-G32</f>
        <v>2.3321759259259259E-3</v>
      </c>
      <c r="I32" s="29">
        <f t="shared" ref="I32:I35" si="11">MINUTE(H32)*60+SECOND(H32)</f>
        <v>202</v>
      </c>
      <c r="J32" s="1" t="str">
        <f>IF(I32&lt;VLOOKUP(B32,Время!A$4:H$9,8,FALSE),"Поздно","")</f>
        <v/>
      </c>
    </row>
    <row r="33" spans="1:10" x14ac:dyDescent="0.25">
      <c r="B33" s="1">
        <v>4</v>
      </c>
      <c r="C33" s="23">
        <f>VLOOKUP(B33,Время!A$4:D$9,4,FALSE)</f>
        <v>7.66782407407407E-3</v>
      </c>
      <c r="D33" s="23">
        <v>1.3981481481481482E-2</v>
      </c>
      <c r="E33" s="23">
        <f t="shared" si="8"/>
        <v>1.3287037037037038E-2</v>
      </c>
      <c r="F33" s="23">
        <f t="shared" si="9"/>
        <v>6.6435185185185191E-3</v>
      </c>
      <c r="G33" s="26">
        <v>5.8680555555555543E-3</v>
      </c>
      <c r="H33" s="23">
        <f t="shared" si="10"/>
        <v>1.7997685185185157E-3</v>
      </c>
      <c r="I33" s="29">
        <f t="shared" si="11"/>
        <v>155</v>
      </c>
      <c r="J33" s="1" t="str">
        <f>IF(I33&lt;VLOOKUP(B33,Время!A$4:H$9,8,FALSE),"Поздно","")</f>
        <v/>
      </c>
    </row>
    <row r="34" spans="1:10" x14ac:dyDescent="0.25">
      <c r="B34" s="1">
        <v>6</v>
      </c>
      <c r="C34" s="23">
        <f>VLOOKUP(B34,Время!A$4:D$9,4,FALSE)</f>
        <v>9.4907407407407163E-3</v>
      </c>
      <c r="D34" s="23">
        <v>1.6030092592592592E-2</v>
      </c>
      <c r="E34" s="23">
        <f t="shared" si="8"/>
        <v>1.5335648148148149E-2</v>
      </c>
      <c r="F34" s="23">
        <f t="shared" si="9"/>
        <v>7.6678240740740743E-3</v>
      </c>
      <c r="G34" s="26">
        <v>8.6458333333333335E-3</v>
      </c>
      <c r="H34" s="23">
        <f t="shared" si="10"/>
        <v>8.4490740740738278E-4</v>
      </c>
      <c r="I34" s="29">
        <f t="shared" si="11"/>
        <v>73</v>
      </c>
      <c r="J34" s="1" t="str">
        <f>IF(I34&lt;VLOOKUP(B34,Время!A$4:H$9,8,FALSE),"Поздно","")</f>
        <v/>
      </c>
    </row>
    <row r="35" spans="1:10" x14ac:dyDescent="0.25">
      <c r="B35" s="2">
        <v>5</v>
      </c>
      <c r="C35" s="23">
        <f>VLOOKUP(B35,Время!A$4:D$9,4,FALSE)</f>
        <v>8.8252314814814825E-3</v>
      </c>
      <c r="D35" s="23">
        <v>1.7395833333333336E-2</v>
      </c>
      <c r="E35" s="23">
        <f t="shared" si="8"/>
        <v>1.6701388888888891E-2</v>
      </c>
      <c r="F35" s="23">
        <f t="shared" si="9"/>
        <v>8.3506944444444453E-3</v>
      </c>
      <c r="G35" s="26">
        <v>8.5879629629629622E-3</v>
      </c>
      <c r="H35" s="23">
        <f t="shared" si="10"/>
        <v>2.3726851851852034E-4</v>
      </c>
      <c r="I35" s="29">
        <f t="shared" si="11"/>
        <v>21</v>
      </c>
      <c r="J35" s="1" t="str">
        <f>IF(I35&lt;VLOOKUP(B35,Время!A$4:H$9,8,FALSE),"Поздно","")</f>
        <v/>
      </c>
    </row>
    <row r="36" spans="1:10" ht="15.75" thickBot="1" x14ac:dyDescent="0.3">
      <c r="B36" s="2">
        <v>1</v>
      </c>
      <c r="C36" s="23" t="s">
        <v>54</v>
      </c>
      <c r="D36" s="23"/>
      <c r="E36" s="23"/>
      <c r="F36" s="23"/>
      <c r="G36" s="26"/>
      <c r="H36" s="23"/>
      <c r="I36" s="29"/>
      <c r="J36" s="1"/>
    </row>
    <row r="37" spans="1:10" ht="15.75" thickBot="1" x14ac:dyDescent="0.3">
      <c r="A37" s="3" t="s">
        <v>4</v>
      </c>
      <c r="B37" s="3"/>
      <c r="C37" s="28"/>
    </row>
    <row r="38" spans="1:10" ht="15.75" thickBot="1" x14ac:dyDescent="0.3">
      <c r="A38" s="3" t="s">
        <v>5</v>
      </c>
      <c r="B38" s="3"/>
      <c r="C38" s="28"/>
      <c r="D38" s="32"/>
    </row>
    <row r="40" spans="1:10" ht="15.75" thickBot="1" x14ac:dyDescent="0.3">
      <c r="A40" s="30">
        <v>24</v>
      </c>
    </row>
    <row r="41" spans="1:10" ht="15.75" thickBot="1" x14ac:dyDescent="0.3">
      <c r="A41" s="6" t="s">
        <v>0</v>
      </c>
      <c r="B41" s="4" t="s">
        <v>55</v>
      </c>
      <c r="C41" s="4"/>
      <c r="D41" s="4" t="s">
        <v>6</v>
      </c>
      <c r="E41" s="4"/>
      <c r="F41" s="25">
        <v>0.5</v>
      </c>
      <c r="G41" s="4"/>
      <c r="H41" s="4"/>
      <c r="I41" s="4"/>
      <c r="J41" s="4" t="s">
        <v>7</v>
      </c>
    </row>
    <row r="42" spans="1:10" x14ac:dyDescent="0.25">
      <c r="B42" s="5" t="s">
        <v>1</v>
      </c>
      <c r="C42" s="7" t="s">
        <v>38</v>
      </c>
      <c r="D42" s="7" t="s">
        <v>39</v>
      </c>
      <c r="E42" s="7" t="s">
        <v>40</v>
      </c>
      <c r="F42" s="7" t="s">
        <v>41</v>
      </c>
      <c r="G42" s="7" t="s">
        <v>42</v>
      </c>
      <c r="H42" s="7" t="s">
        <v>43</v>
      </c>
      <c r="I42" s="7" t="s">
        <v>44</v>
      </c>
      <c r="J42" s="7" t="s">
        <v>3</v>
      </c>
    </row>
    <row r="43" spans="1:10" x14ac:dyDescent="0.25">
      <c r="B43" s="1">
        <v>2</v>
      </c>
      <c r="C43" s="23">
        <f>VLOOKUP(B43,Время!A$4:D$9,4,FALSE)</f>
        <v>4.6875000000000111E-3</v>
      </c>
      <c r="D43" s="23">
        <v>6.8865740740740736E-3</v>
      </c>
      <c r="E43" s="23">
        <f>D43-E$2</f>
        <v>6.192129629629629E-3</v>
      </c>
      <c r="F43" s="23">
        <f>E43/2</f>
        <v>3.0960648148148145E-3</v>
      </c>
      <c r="G43" s="26">
        <v>3.0439814814814821E-3</v>
      </c>
      <c r="H43" s="23">
        <f>C43-G43</f>
        <v>1.643518518518529E-3</v>
      </c>
      <c r="I43" s="29">
        <f>MINUTE(H43)*60+SECOND(H43)</f>
        <v>142</v>
      </c>
      <c r="J43" s="1" t="str">
        <f>IF(I43&lt;VLOOKUP(B43,Время!A$4:H$9,8,FALSE),"Поздно","")</f>
        <v/>
      </c>
    </row>
    <row r="44" spans="1:10" x14ac:dyDescent="0.25">
      <c r="B44" s="1">
        <v>1</v>
      </c>
      <c r="C44" s="23">
        <f>VLOOKUP(B44,Время!A$4:D$9,4,FALSE)</f>
        <v>3.90625E-3</v>
      </c>
      <c r="D44" s="23">
        <v>7.8703703703703713E-3</v>
      </c>
      <c r="E44" s="23">
        <f t="shared" ref="E44:E48" si="12">D44-E$2</f>
        <v>7.1759259259259267E-3</v>
      </c>
      <c r="F44" s="23">
        <f t="shared" ref="F44:F48" si="13">E44/2</f>
        <v>3.5879629629629634E-3</v>
      </c>
      <c r="G44" s="26">
        <v>3.5763888888888894E-3</v>
      </c>
      <c r="H44" s="23">
        <f>-(C44-G44)</f>
        <v>-3.2986111111111063E-4</v>
      </c>
      <c r="I44" s="31" t="e">
        <f>-(MINUTE(H44)*60+SECOND(H44))</f>
        <v>#NUM!</v>
      </c>
      <c r="J44" s="34" t="e">
        <f>IF(I44&lt;VLOOKUP(B44,Время!A$4:H$9,8,FALSE),"Поздно","")</f>
        <v>#NUM!</v>
      </c>
    </row>
    <row r="45" spans="1:10" x14ac:dyDescent="0.25">
      <c r="B45" s="1">
        <v>3</v>
      </c>
      <c r="C45" s="23">
        <f>VLOOKUP(B45,Время!A$4:D$9,4,FALSE)</f>
        <v>6.4525462962962965E-3</v>
      </c>
      <c r="D45" s="23">
        <v>1.0763888888888891E-2</v>
      </c>
      <c r="E45" s="23">
        <f t="shared" si="12"/>
        <v>1.0069444444444447E-2</v>
      </c>
      <c r="F45" s="23">
        <f t="shared" si="13"/>
        <v>5.0347222222222234E-3</v>
      </c>
      <c r="G45" s="23">
        <v>5.0231481481481481E-3</v>
      </c>
      <c r="H45" s="23">
        <f t="shared" ref="H45:H48" si="14">C45-G45</f>
        <v>1.4293981481481484E-3</v>
      </c>
      <c r="I45" s="29">
        <f t="shared" ref="I45:I48" si="15">MINUTE(H45)*60+SECOND(H45)</f>
        <v>124</v>
      </c>
      <c r="J45" s="1" t="str">
        <f>IF(I45&lt;VLOOKUP(B45,Время!A$4:H$9,8,FALSE),"Поздно","")</f>
        <v/>
      </c>
    </row>
    <row r="46" spans="1:10" x14ac:dyDescent="0.25">
      <c r="B46" s="1">
        <v>4</v>
      </c>
      <c r="C46" s="23">
        <f>VLOOKUP(B46,Время!A$4:D$9,4,FALSE)</f>
        <v>7.66782407407407E-3</v>
      </c>
      <c r="D46" s="23">
        <v>1.2847222222222223E-2</v>
      </c>
      <c r="E46" s="23">
        <f t="shared" si="12"/>
        <v>1.215277777777778E-2</v>
      </c>
      <c r="F46" s="23">
        <f t="shared" si="13"/>
        <v>6.0763888888888899E-3</v>
      </c>
      <c r="G46" s="23">
        <v>6.0763888888888899E-3</v>
      </c>
      <c r="H46" s="23">
        <f t="shared" si="14"/>
        <v>1.5914351851851801E-3</v>
      </c>
      <c r="I46" s="29">
        <f t="shared" si="15"/>
        <v>137</v>
      </c>
      <c r="J46" s="1" t="str">
        <f>IF(I46&lt;VLOOKUP(B46,Время!A$4:H$9,8,FALSE),"Поздно","")</f>
        <v/>
      </c>
    </row>
    <row r="47" spans="1:10" x14ac:dyDescent="0.25">
      <c r="B47" s="2">
        <v>6</v>
      </c>
      <c r="C47" s="23">
        <f>VLOOKUP(B47,Время!A$4:D$9,4,FALSE)</f>
        <v>9.4907407407407163E-3</v>
      </c>
      <c r="D47" s="23">
        <v>1.5277777777777777E-2</v>
      </c>
      <c r="E47" s="23">
        <f t="shared" si="12"/>
        <v>1.4583333333333334E-2</v>
      </c>
      <c r="F47" s="23">
        <f t="shared" si="13"/>
        <v>7.2916666666666668E-3</v>
      </c>
      <c r="G47" s="26">
        <v>7.3726851851851861E-3</v>
      </c>
      <c r="H47" s="23">
        <f t="shared" si="14"/>
        <v>2.1180555555555302E-3</v>
      </c>
      <c r="I47" s="29">
        <f t="shared" si="15"/>
        <v>183</v>
      </c>
      <c r="J47" s="1" t="str">
        <f>IF(I47&lt;VLOOKUP(B47,Время!A$4:H$9,8,FALSE),"Поздно","")</f>
        <v/>
      </c>
    </row>
    <row r="48" spans="1:10" ht="15.75" thickBot="1" x14ac:dyDescent="0.3">
      <c r="B48" s="2">
        <v>5</v>
      </c>
      <c r="C48" s="23">
        <f>VLOOKUP(B48,Время!A$4:D$9,4,FALSE)</f>
        <v>8.8252314814814825E-3</v>
      </c>
      <c r="D48" s="23">
        <v>1.8402777777777778E-2</v>
      </c>
      <c r="E48" s="23">
        <f t="shared" si="12"/>
        <v>1.7708333333333333E-2</v>
      </c>
      <c r="F48" s="23">
        <f t="shared" si="13"/>
        <v>8.8541666666666664E-3</v>
      </c>
      <c r="G48" s="23">
        <v>8.8541666666666664E-3</v>
      </c>
      <c r="H48" s="23">
        <f t="shared" si="14"/>
        <v>-2.8935185185183926E-5</v>
      </c>
      <c r="I48" s="31" t="e">
        <f t="shared" si="15"/>
        <v>#NUM!</v>
      </c>
      <c r="J48" s="34" t="e">
        <f>IF(I48&lt;VLOOKUP(B48,Время!A$4:H$9,8,FALSE),"Поздно","")</f>
        <v>#NUM!</v>
      </c>
    </row>
    <row r="49" spans="1:10" ht="15.75" thickBot="1" x14ac:dyDescent="0.3">
      <c r="A49" s="3" t="s">
        <v>4</v>
      </c>
      <c r="B49" s="3"/>
      <c r="C49" s="28"/>
    </row>
    <row r="50" spans="1:10" ht="15.75" thickBot="1" x14ac:dyDescent="0.3">
      <c r="A50" s="3" t="s">
        <v>5</v>
      </c>
      <c r="B50" s="3"/>
      <c r="C50" s="28"/>
    </row>
    <row r="52" spans="1:10" ht="15.75" thickBot="1" x14ac:dyDescent="0.3">
      <c r="A52" s="30">
        <v>25</v>
      </c>
    </row>
    <row r="53" spans="1:10" ht="15.75" thickBot="1" x14ac:dyDescent="0.3">
      <c r="A53" s="6" t="s">
        <v>0</v>
      </c>
      <c r="B53" s="4" t="s">
        <v>56</v>
      </c>
      <c r="C53" s="4"/>
      <c r="D53" s="4" t="s">
        <v>6</v>
      </c>
      <c r="E53" s="4"/>
      <c r="F53" s="25">
        <v>0.5</v>
      </c>
      <c r="G53" s="4"/>
      <c r="H53" s="4"/>
      <c r="I53" s="4"/>
      <c r="J53" s="4" t="s">
        <v>7</v>
      </c>
    </row>
    <row r="54" spans="1:10" x14ac:dyDescent="0.25">
      <c r="B54" s="5" t="s">
        <v>1</v>
      </c>
      <c r="C54" s="7" t="s">
        <v>38</v>
      </c>
      <c r="D54" s="7" t="s">
        <v>39</v>
      </c>
      <c r="E54" s="7" t="s">
        <v>40</v>
      </c>
      <c r="F54" s="7" t="s">
        <v>41</v>
      </c>
      <c r="G54" s="7" t="s">
        <v>42</v>
      </c>
      <c r="H54" s="7" t="s">
        <v>43</v>
      </c>
      <c r="I54" s="7" t="s">
        <v>44</v>
      </c>
      <c r="J54" s="7" t="s">
        <v>3</v>
      </c>
    </row>
    <row r="55" spans="1:10" x14ac:dyDescent="0.25">
      <c r="B55" s="1" t="s">
        <v>57</v>
      </c>
      <c r="C55" s="7"/>
      <c r="D55" s="23">
        <v>3.8194444444444443E-3</v>
      </c>
      <c r="E55" s="23">
        <f>D55-E$2</f>
        <v>3.1249999999999997E-3</v>
      </c>
      <c r="F55" s="23">
        <f>E55/2</f>
        <v>1.5624999999999999E-3</v>
      </c>
      <c r="G55" s="23">
        <v>1.5046296296296294E-3</v>
      </c>
      <c r="H55" s="7"/>
      <c r="I55" s="7"/>
      <c r="J55" s="7" t="s">
        <v>33</v>
      </c>
    </row>
    <row r="56" spans="1:10" x14ac:dyDescent="0.25">
      <c r="B56" s="1">
        <v>2</v>
      </c>
      <c r="C56" s="23">
        <f>VLOOKUP(B56,Время!A$4:D$9,4,FALSE)</f>
        <v>4.6875000000000111E-3</v>
      </c>
      <c r="D56" s="23">
        <v>5.9027777777777776E-3</v>
      </c>
      <c r="E56" s="23">
        <f>D56-E$2</f>
        <v>5.208333333333333E-3</v>
      </c>
      <c r="F56" s="23">
        <f>E56/2</f>
        <v>2.6041666666666665E-3</v>
      </c>
      <c r="G56" s="23">
        <v>2.615740740740741E-3</v>
      </c>
      <c r="H56" s="23">
        <f>C56-G56</f>
        <v>2.0717592592592701E-3</v>
      </c>
      <c r="I56" s="29">
        <f>MINUTE(H56)*60+SECOND(H56)</f>
        <v>179</v>
      </c>
      <c r="J56" s="1" t="str">
        <f>IF(I56&lt;VLOOKUP(B56,Время!A$4:H$9,8,FALSE),"Поздно","")</f>
        <v/>
      </c>
    </row>
    <row r="57" spans="1:10" x14ac:dyDescent="0.25">
      <c r="B57" s="1">
        <v>1</v>
      </c>
      <c r="C57" s="23">
        <f>VLOOKUP(B57,Время!A$4:D$9,4,FALSE)</f>
        <v>3.90625E-3</v>
      </c>
      <c r="D57" s="23">
        <v>6.7129629629629622E-3</v>
      </c>
      <c r="E57" s="23">
        <f t="shared" ref="E57:E61" si="16">D57-E$2</f>
        <v>6.0185185185185177E-3</v>
      </c>
      <c r="F57" s="23">
        <f t="shared" ref="F57:F61" si="17">E57/2</f>
        <v>3.0092592592592588E-3</v>
      </c>
      <c r="G57" s="26">
        <v>3.0324074074074073E-3</v>
      </c>
      <c r="H57" s="23">
        <f t="shared" ref="H57:H61" si="18">C57-G57</f>
        <v>8.7384259259259273E-4</v>
      </c>
      <c r="I57" s="31">
        <f t="shared" ref="I57:I61" si="19">MINUTE(H57)*60+SECOND(H57)</f>
        <v>76</v>
      </c>
      <c r="J57" s="34" t="str">
        <f>IF(I57&lt;VLOOKUP(B57,Время!A$4:H$9,8,FALSE),"Поздно","")</f>
        <v/>
      </c>
    </row>
    <row r="58" spans="1:10" x14ac:dyDescent="0.25">
      <c r="B58" s="1">
        <v>3</v>
      </c>
      <c r="C58" s="23">
        <f>VLOOKUP(B58,Время!A$4:D$9,4,FALSE)</f>
        <v>6.4525462962962965E-3</v>
      </c>
      <c r="D58" s="23">
        <v>1.255787037037037E-2</v>
      </c>
      <c r="E58" s="23">
        <f t="shared" si="16"/>
        <v>1.1863425925925927E-2</v>
      </c>
      <c r="F58" s="23">
        <f t="shared" si="17"/>
        <v>5.9317129629629633E-3</v>
      </c>
      <c r="G58" s="26">
        <v>5.9143518518518521E-3</v>
      </c>
      <c r="H58" s="23">
        <f t="shared" si="18"/>
        <v>5.3819444444444444E-4</v>
      </c>
      <c r="I58" s="29">
        <f t="shared" si="19"/>
        <v>47</v>
      </c>
      <c r="J58" s="1" t="str">
        <f>IF(I58&lt;VLOOKUP(B58,Время!A$4:H$9,8,FALSE),"Поздно","")</f>
        <v/>
      </c>
    </row>
    <row r="59" spans="1:10" x14ac:dyDescent="0.25">
      <c r="B59" s="1">
        <v>4</v>
      </c>
      <c r="C59" s="23">
        <f>VLOOKUP(B59,Время!A$4:D$9,4,FALSE)</f>
        <v>7.66782407407407E-3</v>
      </c>
      <c r="D59" s="23">
        <v>1.2847222222222223E-2</v>
      </c>
      <c r="E59" s="23">
        <f t="shared" si="16"/>
        <v>1.215277777777778E-2</v>
      </c>
      <c r="F59" s="23">
        <f t="shared" si="17"/>
        <v>6.0763888888888899E-3</v>
      </c>
      <c r="G59" s="26">
        <v>6.053240740740741E-3</v>
      </c>
      <c r="H59" s="23">
        <f t="shared" si="18"/>
        <v>1.614583333333329E-3</v>
      </c>
      <c r="I59" s="29">
        <f t="shared" si="19"/>
        <v>139</v>
      </c>
      <c r="J59" s="1" t="str">
        <f>IF(I59&lt;VLOOKUP(B59,Время!A$4:H$9,8,FALSE),"Поздно","")</f>
        <v/>
      </c>
    </row>
    <row r="60" spans="1:10" x14ac:dyDescent="0.25">
      <c r="B60" s="1">
        <v>6</v>
      </c>
      <c r="C60" s="23">
        <f>VLOOKUP(B60,Время!A$4:D$9,4,FALSE)</f>
        <v>9.4907407407407163E-3</v>
      </c>
      <c r="D60" s="23">
        <v>1.7013888888888887E-2</v>
      </c>
      <c r="E60" s="23">
        <f t="shared" si="16"/>
        <v>1.6319444444444442E-2</v>
      </c>
      <c r="F60" s="23">
        <f t="shared" si="17"/>
        <v>8.159722222222221E-3</v>
      </c>
      <c r="G60" s="26">
        <v>8.1365740740740738E-3</v>
      </c>
      <c r="H60" s="23">
        <f t="shared" si="18"/>
        <v>1.3541666666666424E-3</v>
      </c>
      <c r="I60" s="29">
        <f t="shared" si="19"/>
        <v>117</v>
      </c>
      <c r="J60" s="1" t="str">
        <f>IF(I60&lt;VLOOKUP(B60,Время!A$4:H$9,8,FALSE),"Поздно","")</f>
        <v/>
      </c>
    </row>
    <row r="61" spans="1:10" ht="15.75" thickBot="1" x14ac:dyDescent="0.3">
      <c r="B61" s="2">
        <v>5</v>
      </c>
      <c r="C61" s="23">
        <f>VLOOKUP(B61,Время!A$4:D$9,4,FALSE)</f>
        <v>8.8252314814814825E-3</v>
      </c>
      <c r="D61" s="23">
        <v>1.8229166666666668E-2</v>
      </c>
      <c r="E61" s="23">
        <f t="shared" si="16"/>
        <v>1.7534722222222222E-2</v>
      </c>
      <c r="F61" s="23">
        <f t="shared" si="17"/>
        <v>8.7673611111111112E-3</v>
      </c>
      <c r="G61" s="26">
        <v>8.7384259259259255E-3</v>
      </c>
      <c r="H61" s="23">
        <f t="shared" si="18"/>
        <v>8.6805555555556982E-5</v>
      </c>
      <c r="I61" s="29">
        <f t="shared" si="19"/>
        <v>8</v>
      </c>
      <c r="J61" s="1" t="str">
        <f>IF(I61&lt;VLOOKUP(B61,Время!A$4:H$9,8,FALSE),"Поздно","")</f>
        <v>Поздно</v>
      </c>
    </row>
    <row r="62" spans="1:10" ht="15.75" thickBot="1" x14ac:dyDescent="0.3">
      <c r="A62" s="3" t="s">
        <v>4</v>
      </c>
      <c r="B62" s="3"/>
      <c r="C62" s="28"/>
    </row>
    <row r="63" spans="1:10" ht="15.75" thickBot="1" x14ac:dyDescent="0.3">
      <c r="A63" s="3" t="s">
        <v>5</v>
      </c>
      <c r="B63" s="3"/>
      <c r="C63" s="28"/>
    </row>
    <row r="65" spans="1:10" ht="15.75" thickBot="1" x14ac:dyDescent="0.3">
      <c r="A65" s="30">
        <v>26</v>
      </c>
    </row>
    <row r="66" spans="1:10" ht="15.75" thickBot="1" x14ac:dyDescent="0.3">
      <c r="A66" s="6" t="s">
        <v>0</v>
      </c>
      <c r="B66" s="4" t="s">
        <v>58</v>
      </c>
      <c r="C66" s="4"/>
      <c r="D66" s="4" t="s">
        <v>6</v>
      </c>
      <c r="E66" s="4"/>
      <c r="F66" s="25">
        <v>0.5</v>
      </c>
      <c r="G66" s="4"/>
      <c r="H66" s="4"/>
      <c r="I66" s="4"/>
      <c r="J66" s="4" t="s">
        <v>7</v>
      </c>
    </row>
    <row r="67" spans="1:10" x14ac:dyDescent="0.25">
      <c r="B67" s="5" t="s">
        <v>1</v>
      </c>
      <c r="C67" s="7" t="s">
        <v>38</v>
      </c>
      <c r="D67" s="7" t="s">
        <v>39</v>
      </c>
      <c r="E67" s="7" t="s">
        <v>40</v>
      </c>
      <c r="F67" s="7" t="s">
        <v>41</v>
      </c>
      <c r="G67" s="7" t="s">
        <v>42</v>
      </c>
      <c r="H67" s="7" t="s">
        <v>43</v>
      </c>
      <c r="I67" s="7" t="s">
        <v>44</v>
      </c>
      <c r="J67" s="7" t="s">
        <v>3</v>
      </c>
    </row>
    <row r="68" spans="1:10" x14ac:dyDescent="0.25">
      <c r="B68" s="1">
        <v>1</v>
      </c>
      <c r="C68" s="23">
        <f>VLOOKUP(B68,Время!A$4:D$9,4,FALSE)</f>
        <v>3.90625E-3</v>
      </c>
      <c r="D68" s="23">
        <v>3.0671296296296297E-3</v>
      </c>
      <c r="E68" s="23">
        <f t="shared" ref="E68:E72" si="20">D68-E$2</f>
        <v>2.3726851851851851E-3</v>
      </c>
      <c r="F68" s="23">
        <f t="shared" ref="F68:F72" si="21">E68/2</f>
        <v>1.1863425925925926E-3</v>
      </c>
      <c r="G68" s="23">
        <v>1.1689814814814816E-3</v>
      </c>
      <c r="H68" s="23">
        <f t="shared" ref="H68:H72" si="22">C68-G68</f>
        <v>2.7372685185185182E-3</v>
      </c>
      <c r="I68" s="29">
        <f t="shared" ref="I68:I72" si="23">MINUTE(H68)*60+SECOND(H68)</f>
        <v>236</v>
      </c>
      <c r="J68" s="1" t="str">
        <f>IF(I68&lt;VLOOKUP(B68,Время!A$4:H$9,8,FALSE),"Поздно","")</f>
        <v/>
      </c>
    </row>
    <row r="69" spans="1:10" x14ac:dyDescent="0.25">
      <c r="B69" s="1">
        <v>2</v>
      </c>
      <c r="C69" s="23">
        <f>VLOOKUP(B69,Время!A$4:D$9,4,FALSE)</f>
        <v>4.6875000000000111E-3</v>
      </c>
      <c r="D69" s="23">
        <v>4.5138888888888893E-3</v>
      </c>
      <c r="E69" s="23">
        <f t="shared" si="20"/>
        <v>3.8194444444444448E-3</v>
      </c>
      <c r="F69" s="23">
        <f t="shared" si="21"/>
        <v>1.9097222222222224E-3</v>
      </c>
      <c r="G69" s="23">
        <v>1.9212962962962962E-3</v>
      </c>
      <c r="H69" s="23">
        <f t="shared" si="22"/>
        <v>2.7662037037037152E-3</v>
      </c>
      <c r="I69" s="29">
        <f t="shared" si="23"/>
        <v>239</v>
      </c>
      <c r="J69" s="1" t="str">
        <f>IF(I69&lt;VLOOKUP(B69,Время!A$4:H$9,8,FALSE),"Поздно","")</f>
        <v/>
      </c>
    </row>
    <row r="70" spans="1:10" x14ac:dyDescent="0.25">
      <c r="B70" s="1">
        <v>3</v>
      </c>
      <c r="C70" s="23">
        <f>VLOOKUP(B70,Время!A$4:D$9,4,FALSE)</f>
        <v>6.4525462962962965E-3</v>
      </c>
      <c r="D70" s="23">
        <v>1.1342592592592592E-2</v>
      </c>
      <c r="E70" s="23">
        <f t="shared" si="20"/>
        <v>1.0648148148148148E-2</v>
      </c>
      <c r="F70" s="23">
        <f t="shared" si="21"/>
        <v>5.324074074074074E-3</v>
      </c>
      <c r="G70" s="26">
        <v>5.2893518518518515E-3</v>
      </c>
      <c r="H70" s="23">
        <f t="shared" si="22"/>
        <v>1.163194444444445E-3</v>
      </c>
      <c r="I70" s="29">
        <f t="shared" si="23"/>
        <v>101</v>
      </c>
      <c r="J70" s="1" t="str">
        <f>IF(I70&lt;VLOOKUP(B70,Время!A$4:H$9,8,FALSE),"Поздно","")</f>
        <v/>
      </c>
    </row>
    <row r="71" spans="1:10" x14ac:dyDescent="0.25">
      <c r="B71" s="1">
        <v>5</v>
      </c>
      <c r="C71" s="23">
        <f>VLOOKUP(B71,Время!A$4:D$9,4,FALSE)</f>
        <v>8.8252314814814825E-3</v>
      </c>
      <c r="D71" s="23">
        <v>1.255787037037037E-2</v>
      </c>
      <c r="E71" s="23">
        <f t="shared" si="20"/>
        <v>1.1863425925925927E-2</v>
      </c>
      <c r="F71" s="23">
        <f t="shared" si="21"/>
        <v>5.9317129629629633E-3</v>
      </c>
      <c r="G71" s="26">
        <v>5.8912037037037032E-3</v>
      </c>
      <c r="H71" s="23">
        <f t="shared" si="22"/>
        <v>2.9340277777777793E-3</v>
      </c>
      <c r="I71" s="29">
        <f t="shared" si="23"/>
        <v>254</v>
      </c>
      <c r="J71" s="1" t="str">
        <f>IF(I71&lt;VLOOKUP(B71,Время!A$4:H$9,8,FALSE),"Поздно","")</f>
        <v/>
      </c>
    </row>
    <row r="72" spans="1:10" x14ac:dyDescent="0.25">
      <c r="B72" s="1">
        <v>4</v>
      </c>
      <c r="C72" s="23">
        <f>VLOOKUP(B72,Время!A$4:D$9,4,FALSE)</f>
        <v>7.66782407407407E-3</v>
      </c>
      <c r="D72" s="23">
        <v>1.3136574074074077E-2</v>
      </c>
      <c r="E72" s="23">
        <f t="shared" si="20"/>
        <v>1.2442129629629633E-2</v>
      </c>
      <c r="F72" s="23">
        <f t="shared" si="21"/>
        <v>6.2210648148148164E-3</v>
      </c>
      <c r="G72" s="26">
        <v>6.1921296296296299E-3</v>
      </c>
      <c r="H72" s="23">
        <f t="shared" si="22"/>
        <v>1.4756944444444401E-3</v>
      </c>
      <c r="I72" s="29">
        <f t="shared" si="23"/>
        <v>127</v>
      </c>
      <c r="J72" s="1" t="str">
        <f>IF(I72&lt;VLOOKUP(B72,Время!A$4:H$9,8,FALSE),"Поздно","")</f>
        <v/>
      </c>
    </row>
    <row r="73" spans="1:10" ht="15.75" thickBot="1" x14ac:dyDescent="0.3">
      <c r="B73" s="2">
        <v>6</v>
      </c>
      <c r="C73" s="23" t="s">
        <v>59</v>
      </c>
      <c r="D73" s="23"/>
      <c r="E73" s="23"/>
      <c r="F73" s="23"/>
      <c r="G73" s="26"/>
      <c r="H73" s="23"/>
      <c r="I73" s="29"/>
      <c r="J73" s="1"/>
    </row>
    <row r="74" spans="1:10" ht="15.75" thickBot="1" x14ac:dyDescent="0.3">
      <c r="A74" s="3" t="s">
        <v>4</v>
      </c>
      <c r="B74" s="3"/>
      <c r="C74" s="28"/>
    </row>
    <row r="75" spans="1:10" ht="15.75" thickBot="1" x14ac:dyDescent="0.3">
      <c r="A75" s="3" t="s">
        <v>5</v>
      </c>
      <c r="B75" s="3"/>
      <c r="C75" s="28"/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25" zoomScaleNormal="100" workbookViewId="0">
      <selection activeCell="A58" sqref="A58"/>
    </sheetView>
  </sheetViews>
  <sheetFormatPr defaultRowHeight="15" x14ac:dyDescent="0.25"/>
  <cols>
    <col min="1" max="1" width="18.85546875" customWidth="1"/>
    <col min="2" max="2" width="23.7109375" bestFit="1" customWidth="1"/>
    <col min="3" max="3" width="9.85546875" bestFit="1" customWidth="1"/>
    <col min="4" max="4" width="21.85546875" bestFit="1" customWidth="1"/>
    <col min="5" max="5" width="10" bestFit="1" customWidth="1"/>
    <col min="6" max="6" width="10.7109375" bestFit="1" customWidth="1"/>
    <col min="7" max="7" width="9" bestFit="1" customWidth="1"/>
    <col min="8" max="8" width="10" bestFit="1" customWidth="1"/>
    <col min="9" max="9" width="14.140625" bestFit="1" customWidth="1"/>
    <col min="10" max="10" width="20.140625" customWidth="1"/>
  </cols>
  <sheetData>
    <row r="1" spans="1:10" ht="15.75" thickBot="1" x14ac:dyDescent="0.3">
      <c r="A1" s="30">
        <v>27</v>
      </c>
    </row>
    <row r="2" spans="1:10" ht="19.5" customHeight="1" thickBot="1" x14ac:dyDescent="0.3">
      <c r="A2" s="6" t="s">
        <v>0</v>
      </c>
      <c r="B2" s="4" t="s">
        <v>80</v>
      </c>
      <c r="C2" s="4"/>
      <c r="D2" s="4" t="s">
        <v>6</v>
      </c>
      <c r="E2" s="24">
        <v>6.9444444444444447E-4</v>
      </c>
      <c r="F2" s="25">
        <v>0.5</v>
      </c>
      <c r="G2" s="4"/>
      <c r="H2" s="4"/>
      <c r="I2" s="4"/>
      <c r="J2" s="4" t="s">
        <v>7</v>
      </c>
    </row>
    <row r="3" spans="1:10" x14ac:dyDescent="0.25">
      <c r="B3" s="5" t="s">
        <v>1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3</v>
      </c>
    </row>
    <row r="4" spans="1:10" x14ac:dyDescent="0.25">
      <c r="B4" s="1">
        <v>2</v>
      </c>
      <c r="C4" s="23">
        <f>VLOOKUP(B4,Время!A$4:D$9,4,FALSE)</f>
        <v>4.6875000000000111E-3</v>
      </c>
      <c r="D4" s="23">
        <v>6.7708333333333336E-3</v>
      </c>
      <c r="E4" s="23">
        <f>D4-E$2</f>
        <v>6.076388888888889E-3</v>
      </c>
      <c r="F4" s="23">
        <f>E4/2</f>
        <v>3.0381944444444445E-3</v>
      </c>
      <c r="G4" s="23">
        <v>3.0208333333333333E-3</v>
      </c>
      <c r="H4" s="23">
        <f>C4-G4</f>
        <v>1.6666666666666778E-3</v>
      </c>
      <c r="I4" s="29">
        <f>MINUTE(H4)*60+SECOND(H4)</f>
        <v>144</v>
      </c>
      <c r="J4" s="1" t="str">
        <f>IF(I4&lt;VLOOKUP(B4,Время!A$4:H$9,8,FALSE),"Поздно","")</f>
        <v/>
      </c>
    </row>
    <row r="5" spans="1:10" x14ac:dyDescent="0.25">
      <c r="B5" s="1">
        <v>4</v>
      </c>
      <c r="C5" s="23">
        <f>VLOOKUP(B5,Время!A$4:D$9,4,FALSE)</f>
        <v>7.66782407407407E-3</v>
      </c>
      <c r="D5" s="23">
        <v>1.2847222222222223E-2</v>
      </c>
      <c r="E5" s="23">
        <f t="shared" ref="E5:E7" si="0">D5-E$2</f>
        <v>1.215277777777778E-2</v>
      </c>
      <c r="F5" s="23">
        <f t="shared" ref="F5:F7" si="1">E5/2</f>
        <v>6.0763888888888899E-3</v>
      </c>
      <c r="G5" s="23">
        <v>6.0648148148148145E-3</v>
      </c>
      <c r="H5" s="23">
        <f t="shared" ref="H5:H7" si="2">C5-G5</f>
        <v>1.6030092592592554E-3</v>
      </c>
      <c r="I5" s="29">
        <f t="shared" ref="I5:I7" si="3">MINUTE(H5)*60+SECOND(H5)</f>
        <v>138</v>
      </c>
      <c r="J5" s="1" t="str">
        <f>IF(I5&lt;VLOOKUP(B5,Время!A$4:H$9,8,FALSE),"Поздно","")</f>
        <v/>
      </c>
    </row>
    <row r="6" spans="1:10" x14ac:dyDescent="0.25">
      <c r="B6" s="1">
        <v>3</v>
      </c>
      <c r="C6" s="23">
        <f>VLOOKUP(B6,Время!A$4:D$9,4,FALSE)</f>
        <v>6.4525462962962965E-3</v>
      </c>
      <c r="D6" s="23">
        <v>1.3136574074074077E-2</v>
      </c>
      <c r="E6" s="23">
        <f t="shared" si="0"/>
        <v>1.2442129629629633E-2</v>
      </c>
      <c r="F6" s="23">
        <f t="shared" si="1"/>
        <v>6.2210648148148164E-3</v>
      </c>
      <c r="G6" s="23">
        <v>6.1921296296296299E-3</v>
      </c>
      <c r="H6" s="23">
        <f t="shared" si="2"/>
        <v>2.6041666666666661E-4</v>
      </c>
      <c r="I6" s="29">
        <f t="shared" si="3"/>
        <v>23</v>
      </c>
      <c r="J6" s="1" t="str">
        <f>IF(I6&lt;VLOOKUP(B6,Время!A$4:H$9,8,FALSE),"Поздно","")</f>
        <v>Поздно</v>
      </c>
    </row>
    <row r="7" spans="1:10" x14ac:dyDescent="0.25">
      <c r="B7" s="1">
        <v>5</v>
      </c>
      <c r="C7" s="23">
        <f>VLOOKUP(B7,Время!A$4:D$9,4,FALSE)</f>
        <v>8.8252314814814825E-3</v>
      </c>
      <c r="D7" s="23">
        <v>1.8171296296296297E-2</v>
      </c>
      <c r="E7" s="23">
        <f t="shared" si="0"/>
        <v>1.7476851851851851E-2</v>
      </c>
      <c r="F7" s="23">
        <f t="shared" si="1"/>
        <v>8.7384259259259255E-3</v>
      </c>
      <c r="G7" s="23">
        <v>8.7384259259259255E-3</v>
      </c>
      <c r="H7" s="23">
        <f t="shared" si="2"/>
        <v>8.6805555555556982E-5</v>
      </c>
      <c r="I7" s="29">
        <f t="shared" si="3"/>
        <v>8</v>
      </c>
      <c r="J7" s="1" t="str">
        <f>IF(I7&lt;VLOOKUP(B7,Время!A$4:H$9,8,FALSE),"Поздно","")</f>
        <v>Поздно</v>
      </c>
    </row>
    <row r="8" spans="1:10" x14ac:dyDescent="0.25">
      <c r="B8" s="2">
        <v>6</v>
      </c>
      <c r="C8" s="23">
        <f>VLOOKUP(B8,Время!A$4:D$9,4,FALSE)</f>
        <v>9.4907407407407163E-3</v>
      </c>
      <c r="D8" s="23">
        <v>1.8749999999999999E-2</v>
      </c>
      <c r="E8" s="23">
        <f>D8-E$2</f>
        <v>1.8055555555555554E-2</v>
      </c>
      <c r="F8" s="23">
        <f>E8/2</f>
        <v>9.0277777777777769E-3</v>
      </c>
      <c r="G8" s="23">
        <v>9.0046296296296298E-3</v>
      </c>
      <c r="H8" s="23">
        <f>C8-G8</f>
        <v>4.8611111111108649E-4</v>
      </c>
      <c r="I8" s="29">
        <f>MINUTE(H8)*60+SECOND(H8)</f>
        <v>42</v>
      </c>
      <c r="J8" s="1" t="str">
        <f>IF(I8&lt;VLOOKUP(B8,Время!A$4:H$9,8,FALSE),"Поздно","")</f>
        <v/>
      </c>
    </row>
    <row r="9" spans="1:10" ht="15.75" thickBot="1" x14ac:dyDescent="0.3">
      <c r="B9" s="2">
        <v>1</v>
      </c>
      <c r="C9" s="23" t="s">
        <v>85</v>
      </c>
      <c r="D9" s="23"/>
      <c r="E9" s="23"/>
      <c r="F9" s="23"/>
      <c r="G9" s="23"/>
      <c r="H9" s="23"/>
      <c r="I9" s="29"/>
      <c r="J9" s="1"/>
    </row>
    <row r="10" spans="1:10" ht="15.75" thickBot="1" x14ac:dyDescent="0.3">
      <c r="A10" s="3" t="s">
        <v>4</v>
      </c>
      <c r="B10" s="3"/>
      <c r="C10" s="28"/>
    </row>
    <row r="11" spans="1:10" ht="15.75" thickBot="1" x14ac:dyDescent="0.3">
      <c r="A11" s="3" t="s">
        <v>5</v>
      </c>
      <c r="B11" s="3"/>
      <c r="C11" s="28"/>
    </row>
    <row r="13" spans="1:10" ht="15.75" thickBot="1" x14ac:dyDescent="0.3">
      <c r="A13" s="30">
        <v>28</v>
      </c>
    </row>
    <row r="14" spans="1:10" ht="15.75" thickBot="1" x14ac:dyDescent="0.3">
      <c r="A14" s="6" t="s">
        <v>0</v>
      </c>
      <c r="B14" s="4" t="s">
        <v>81</v>
      </c>
      <c r="C14" s="4"/>
      <c r="D14" s="4" t="s">
        <v>6</v>
      </c>
      <c r="E14" s="4"/>
      <c r="F14" s="25">
        <v>0.5</v>
      </c>
      <c r="G14" s="4"/>
      <c r="H14" s="4"/>
      <c r="I14" s="4"/>
      <c r="J14" s="4" t="s">
        <v>7</v>
      </c>
    </row>
    <row r="15" spans="1:10" x14ac:dyDescent="0.25">
      <c r="B15" s="5" t="s">
        <v>1</v>
      </c>
      <c r="C15" s="7" t="s">
        <v>38</v>
      </c>
      <c r="D15" s="7" t="s">
        <v>39</v>
      </c>
      <c r="E15" s="7" t="s">
        <v>40</v>
      </c>
      <c r="F15" s="7" t="s">
        <v>41</v>
      </c>
      <c r="G15" s="7" t="s">
        <v>42</v>
      </c>
      <c r="H15" s="7" t="s">
        <v>43</v>
      </c>
      <c r="I15" s="7" t="s">
        <v>44</v>
      </c>
      <c r="J15" s="7" t="s">
        <v>3</v>
      </c>
    </row>
    <row r="16" spans="1:10" x14ac:dyDescent="0.25">
      <c r="B16" s="1">
        <v>1</v>
      </c>
      <c r="C16" s="23">
        <f>VLOOKUP(B16,Время!A$4:D$9,4,FALSE)</f>
        <v>3.90625E-3</v>
      </c>
      <c r="D16" s="23">
        <v>7.0717592592592594E-3</v>
      </c>
      <c r="E16" s="23">
        <f>D16-E$2</f>
        <v>6.3773148148148148E-3</v>
      </c>
      <c r="F16" s="23">
        <f>E16/2</f>
        <v>3.1886574074074074E-3</v>
      </c>
      <c r="G16" s="23">
        <v>3.4606481481481485E-3</v>
      </c>
      <c r="H16" s="23">
        <f>-(C16-G16)</f>
        <v>-4.4560185185185154E-4</v>
      </c>
      <c r="I16" s="31" t="e">
        <f>-(MINUTE(H16)*60+SECOND(H16))</f>
        <v>#NUM!</v>
      </c>
      <c r="J16" s="34" t="e">
        <f>IF(I16&lt;VLOOKUP(B16,Время!A$4:H$9,8,FALSE),"Поздно","")</f>
        <v>#NUM!</v>
      </c>
    </row>
    <row r="17" spans="1:10" x14ac:dyDescent="0.25">
      <c r="B17" s="1">
        <v>2</v>
      </c>
      <c r="C17" s="23">
        <f>VLOOKUP(B17,Время!A$4:D$9,4,FALSE)</f>
        <v>4.6875000000000111E-3</v>
      </c>
      <c r="D17" s="23">
        <v>8.217592592592594E-3</v>
      </c>
      <c r="E17" s="23">
        <f t="shared" ref="E17:E19" si="4">D17-E$2</f>
        <v>7.5231481481481495E-3</v>
      </c>
      <c r="F17" s="23">
        <f t="shared" ref="F17:F19" si="5">E17/2</f>
        <v>3.7615740740740747E-3</v>
      </c>
      <c r="G17" s="23">
        <v>3.7384259259259263E-3</v>
      </c>
      <c r="H17" s="23">
        <f t="shared" ref="H17:H19" si="6">C17-G17</f>
        <v>9.4907407407408481E-4</v>
      </c>
      <c r="I17" s="31">
        <f t="shared" ref="I17:I19" si="7">MINUTE(H17)*60+SECOND(H17)</f>
        <v>82</v>
      </c>
      <c r="J17" s="34" t="str">
        <f>IF(I17&lt;VLOOKUP(B17,Время!A$4:H$9,8,FALSE),"Поздно","")</f>
        <v/>
      </c>
    </row>
    <row r="18" spans="1:10" x14ac:dyDescent="0.25">
      <c r="B18" s="1">
        <v>3</v>
      </c>
      <c r="C18" s="23">
        <f>VLOOKUP(B18,Время!A$4:D$9,4,FALSE)</f>
        <v>6.4525462962962965E-3</v>
      </c>
      <c r="D18" s="23">
        <v>1.7650462962962962E-2</v>
      </c>
      <c r="E18" s="23">
        <f t="shared" si="4"/>
        <v>1.6956018518518516E-2</v>
      </c>
      <c r="F18" s="23">
        <f t="shared" si="5"/>
        <v>8.4780092592592581E-3</v>
      </c>
      <c r="G18" s="23">
        <v>7.7777777777777767E-3</v>
      </c>
      <c r="H18" s="23">
        <f t="shared" si="6"/>
        <v>-1.3252314814814802E-3</v>
      </c>
      <c r="I18" s="31" t="e">
        <f t="shared" si="7"/>
        <v>#NUM!</v>
      </c>
      <c r="J18" s="34" t="e">
        <f>IF(I18&lt;VLOOKUP(B18,Время!A$4:H$9,8,FALSE),"Поздно","")</f>
        <v>#NUM!</v>
      </c>
    </row>
    <row r="19" spans="1:10" x14ac:dyDescent="0.25">
      <c r="B19" s="1">
        <v>5</v>
      </c>
      <c r="C19" s="23">
        <f>VLOOKUP(B19,Время!A$4:D$9,4,FALSE)</f>
        <v>8.8252314814814825E-3</v>
      </c>
      <c r="D19" s="23">
        <v>1.8518518518518521E-2</v>
      </c>
      <c r="E19" s="23">
        <f t="shared" si="4"/>
        <v>1.7824074074074076E-2</v>
      </c>
      <c r="F19" s="23">
        <f t="shared" si="5"/>
        <v>8.9120370370370378E-3</v>
      </c>
      <c r="G19" s="23">
        <v>8.9004629629629625E-3</v>
      </c>
      <c r="H19" s="23">
        <f t="shared" si="6"/>
        <v>-7.5231481481479942E-5</v>
      </c>
      <c r="I19" s="31" t="e">
        <f t="shared" si="7"/>
        <v>#NUM!</v>
      </c>
      <c r="J19" s="34" t="e">
        <f>IF(I19&lt;VLOOKUP(B19,Время!A$4:H$9,8,FALSE),"Поздно","")</f>
        <v>#NUM!</v>
      </c>
    </row>
    <row r="20" spans="1:10" x14ac:dyDescent="0.25">
      <c r="B20" s="2">
        <v>6</v>
      </c>
      <c r="C20" s="23">
        <f>VLOOKUP(B20,Время!A$4:D$9,4,FALSE)</f>
        <v>9.4907407407407163E-3</v>
      </c>
      <c r="D20" s="23">
        <v>1.9502314814814816E-2</v>
      </c>
      <c r="E20" s="23">
        <f>D20-E$2</f>
        <v>1.8807870370370371E-2</v>
      </c>
      <c r="F20" s="23">
        <f>E20/2</f>
        <v>9.4039351851851853E-3</v>
      </c>
      <c r="G20" s="23">
        <v>9.3981481481481485E-3</v>
      </c>
      <c r="H20" s="23">
        <f>C20-G20</f>
        <v>9.2592592592567746E-5</v>
      </c>
      <c r="I20" s="31">
        <f>MINUTE(H20)*60+SECOND(H20)</f>
        <v>8</v>
      </c>
      <c r="J20" s="34" t="str">
        <f>IF(I20&lt;VLOOKUP(B20,Время!A$4:H$9,8,FALSE),"Поздно","")</f>
        <v>Поздно</v>
      </c>
    </row>
    <row r="21" spans="1:10" ht="15.75" thickBot="1" x14ac:dyDescent="0.3">
      <c r="B21" s="2">
        <v>4</v>
      </c>
      <c r="C21" s="23" t="s">
        <v>86</v>
      </c>
      <c r="D21" s="23"/>
      <c r="E21" s="23"/>
      <c r="F21" s="23"/>
      <c r="G21" s="23"/>
      <c r="H21" s="23"/>
      <c r="I21" s="29"/>
      <c r="J21" s="1"/>
    </row>
    <row r="22" spans="1:10" ht="15.75" thickBot="1" x14ac:dyDescent="0.3">
      <c r="A22" s="3" t="s">
        <v>4</v>
      </c>
      <c r="B22" s="3"/>
      <c r="C22" s="28"/>
    </row>
    <row r="23" spans="1:10" ht="15.75" thickBot="1" x14ac:dyDescent="0.3">
      <c r="A23" s="3" t="s">
        <v>5</v>
      </c>
      <c r="B23" s="3"/>
      <c r="C23" s="28"/>
    </row>
    <row r="25" spans="1:10" ht="15.75" thickBot="1" x14ac:dyDescent="0.3">
      <c r="A25" s="30">
        <v>29</v>
      </c>
    </row>
    <row r="26" spans="1:10" ht="15.75" thickBot="1" x14ac:dyDescent="0.3">
      <c r="A26" s="6" t="s">
        <v>0</v>
      </c>
      <c r="B26" s="4" t="s">
        <v>82</v>
      </c>
      <c r="C26" s="4"/>
      <c r="D26" s="4" t="s">
        <v>6</v>
      </c>
      <c r="E26" s="4"/>
      <c r="F26" s="25">
        <v>0.5</v>
      </c>
      <c r="G26" s="4"/>
      <c r="H26" s="4"/>
      <c r="I26" s="4"/>
      <c r="J26" s="4" t="s">
        <v>7</v>
      </c>
    </row>
    <row r="27" spans="1:10" x14ac:dyDescent="0.25">
      <c r="B27" s="5" t="s">
        <v>1</v>
      </c>
      <c r="C27" s="7" t="s">
        <v>38</v>
      </c>
      <c r="D27" s="7" t="s">
        <v>39</v>
      </c>
      <c r="E27" s="7" t="s">
        <v>40</v>
      </c>
      <c r="F27" s="7" t="s">
        <v>41</v>
      </c>
      <c r="G27" s="7" t="s">
        <v>42</v>
      </c>
      <c r="H27" s="7" t="s">
        <v>43</v>
      </c>
      <c r="I27" s="7" t="s">
        <v>44</v>
      </c>
      <c r="J27" s="7" t="s">
        <v>3</v>
      </c>
    </row>
    <row r="28" spans="1:10" x14ac:dyDescent="0.25">
      <c r="B28" s="1">
        <v>2</v>
      </c>
      <c r="C28" s="23">
        <f>VLOOKUP(B28,Время!A$4:D$9,4,FALSE)</f>
        <v>4.6875000000000111E-3</v>
      </c>
      <c r="D28" s="23">
        <v>2.0833333333333333E-3</v>
      </c>
      <c r="E28" s="23">
        <f>D28-E$2</f>
        <v>1.3888888888888887E-3</v>
      </c>
      <c r="F28" s="23">
        <f>E28/2</f>
        <v>6.9444444444444436E-4</v>
      </c>
      <c r="G28" s="26">
        <v>6.134259259259259E-4</v>
      </c>
      <c r="H28" s="23">
        <f>C28-G28</f>
        <v>4.074074074074085E-3</v>
      </c>
      <c r="I28" s="29">
        <f>MINUTE(H28)*60+SECOND(H28)</f>
        <v>352</v>
      </c>
      <c r="J28" s="1" t="str">
        <f>IF(I28&lt;VLOOKUP(B28,Время!A$4:H$9,8,FALSE),"Поздно","")</f>
        <v/>
      </c>
    </row>
    <row r="29" spans="1:10" x14ac:dyDescent="0.25">
      <c r="B29" s="1">
        <v>3</v>
      </c>
      <c r="C29" s="23">
        <f>VLOOKUP(B29,Время!A$4:D$9,4,FALSE)</f>
        <v>6.4525462962962965E-3</v>
      </c>
      <c r="D29" s="23">
        <v>9.8379629629629633E-3</v>
      </c>
      <c r="E29" s="23">
        <f t="shared" ref="E29:E32" si="8">D29-E$2</f>
        <v>9.1435185185185196E-3</v>
      </c>
      <c r="F29" s="23">
        <f t="shared" ref="F29:F32" si="9">E29/2</f>
        <v>4.5717592592592598E-3</v>
      </c>
      <c r="G29" s="26">
        <v>4.5717592592592598E-3</v>
      </c>
      <c r="H29" s="23">
        <f t="shared" ref="H29:H32" si="10">C29-G29</f>
        <v>1.8807870370370367E-3</v>
      </c>
      <c r="I29" s="29">
        <f t="shared" ref="I29:I32" si="11">MINUTE(H29)*60+SECOND(H29)</f>
        <v>162</v>
      </c>
      <c r="J29" s="1" t="str">
        <f>IF(I29&lt;VLOOKUP(B29,Время!A$4:H$9,8,FALSE),"Поздно","")</f>
        <v/>
      </c>
    </row>
    <row r="30" spans="1:10" x14ac:dyDescent="0.25">
      <c r="B30" s="1" t="s">
        <v>83</v>
      </c>
      <c r="C30" s="23"/>
      <c r="D30" s="23">
        <v>1.2037037037037035E-2</v>
      </c>
      <c r="E30" s="23"/>
      <c r="F30" s="23"/>
      <c r="G30" s="26"/>
      <c r="H30" s="23"/>
      <c r="I30" s="29"/>
      <c r="J30" s="7" t="s">
        <v>33</v>
      </c>
    </row>
    <row r="31" spans="1:10" x14ac:dyDescent="0.25">
      <c r="B31" s="1">
        <v>4</v>
      </c>
      <c r="C31" s="23">
        <f>VLOOKUP(B31,Время!A$4:D$9,4,FALSE)</f>
        <v>7.66782407407407E-3</v>
      </c>
      <c r="D31" s="23">
        <v>1.2731481481481481E-2</v>
      </c>
      <c r="E31" s="23">
        <f t="shared" si="8"/>
        <v>1.2037037037037037E-2</v>
      </c>
      <c r="F31" s="23">
        <f t="shared" si="9"/>
        <v>6.0185185185185185E-3</v>
      </c>
      <c r="G31" s="26">
        <v>6.0185185185185185E-3</v>
      </c>
      <c r="H31" s="23">
        <f t="shared" si="10"/>
        <v>1.6493055555555514E-3</v>
      </c>
      <c r="I31" s="29">
        <f t="shared" si="11"/>
        <v>142</v>
      </c>
      <c r="J31" s="1" t="str">
        <f>IF(I31&lt;VLOOKUP(B31,Время!A$4:H$9,8,FALSE),"Поздно","")</f>
        <v/>
      </c>
    </row>
    <row r="32" spans="1:10" x14ac:dyDescent="0.25">
      <c r="B32" s="1">
        <v>6</v>
      </c>
      <c r="C32" s="23">
        <f>VLOOKUP(B32,Время!A$4:D$9,4,FALSE)</f>
        <v>9.4907407407407163E-3</v>
      </c>
      <c r="D32" s="23">
        <v>1.7638888888888888E-2</v>
      </c>
      <c r="E32" s="23">
        <f t="shared" si="8"/>
        <v>1.6944444444444443E-2</v>
      </c>
      <c r="F32" s="23">
        <f t="shared" si="9"/>
        <v>8.4722222222222213E-3</v>
      </c>
      <c r="G32" s="26">
        <v>8.4375000000000006E-3</v>
      </c>
      <c r="H32" s="23">
        <f t="shared" si="10"/>
        <v>1.0532407407407157E-3</v>
      </c>
      <c r="I32" s="29">
        <f t="shared" si="11"/>
        <v>91</v>
      </c>
      <c r="J32" s="1" t="str">
        <f>IF(I32&lt;VLOOKUP(B32,Время!A$4:H$9,8,FALSE),"Поздно","")</f>
        <v/>
      </c>
    </row>
    <row r="33" spans="1:10" x14ac:dyDescent="0.25">
      <c r="B33" s="2">
        <v>1</v>
      </c>
      <c r="C33" s="23" t="s">
        <v>85</v>
      </c>
      <c r="D33" s="23"/>
      <c r="E33" s="23"/>
      <c r="F33" s="23"/>
      <c r="G33" s="26"/>
      <c r="H33" s="23"/>
      <c r="I33" s="29"/>
      <c r="J33" s="1"/>
    </row>
    <row r="34" spans="1:10" ht="15.75" thickBot="1" x14ac:dyDescent="0.3">
      <c r="B34" s="2">
        <v>5</v>
      </c>
      <c r="C34" s="23" t="s">
        <v>87</v>
      </c>
      <c r="D34" s="23"/>
      <c r="E34" s="23"/>
      <c r="F34" s="23"/>
      <c r="G34" s="26"/>
      <c r="H34" s="23"/>
      <c r="I34" s="29"/>
      <c r="J34" s="1"/>
    </row>
    <row r="35" spans="1:10" ht="15.75" thickBot="1" x14ac:dyDescent="0.3">
      <c r="A35" s="3" t="s">
        <v>4</v>
      </c>
      <c r="B35" s="3"/>
      <c r="C35" s="28"/>
    </row>
    <row r="36" spans="1:10" ht="15.75" thickBot="1" x14ac:dyDescent="0.3">
      <c r="A36" s="3" t="s">
        <v>5</v>
      </c>
      <c r="B36" s="3"/>
      <c r="C36" s="28"/>
      <c r="D36" s="32"/>
    </row>
    <row r="38" spans="1:10" ht="15.75" thickBot="1" x14ac:dyDescent="0.3">
      <c r="A38" s="30">
        <v>30</v>
      </c>
    </row>
    <row r="39" spans="1:10" ht="15.75" thickBot="1" x14ac:dyDescent="0.3">
      <c r="A39" s="6" t="s">
        <v>0</v>
      </c>
      <c r="B39" s="4" t="s">
        <v>84</v>
      </c>
      <c r="C39" s="4"/>
      <c r="D39" s="4" t="s">
        <v>6</v>
      </c>
      <c r="E39" s="4"/>
      <c r="F39" s="25">
        <v>0.5</v>
      </c>
      <c r="G39" s="4"/>
      <c r="H39" s="4"/>
      <c r="I39" s="4"/>
      <c r="J39" s="4" t="s">
        <v>7</v>
      </c>
    </row>
    <row r="40" spans="1:10" x14ac:dyDescent="0.25">
      <c r="B40" s="5" t="s">
        <v>1</v>
      </c>
      <c r="C40" s="7" t="s">
        <v>38</v>
      </c>
      <c r="D40" s="7" t="s">
        <v>39</v>
      </c>
      <c r="E40" s="7" t="s">
        <v>40</v>
      </c>
      <c r="F40" s="7" t="s">
        <v>41</v>
      </c>
      <c r="G40" s="7" t="s">
        <v>42</v>
      </c>
      <c r="H40" s="7" t="s">
        <v>43</v>
      </c>
      <c r="I40" s="7" t="s">
        <v>44</v>
      </c>
      <c r="J40" s="7" t="s">
        <v>3</v>
      </c>
    </row>
    <row r="41" spans="1:10" x14ac:dyDescent="0.25">
      <c r="B41" s="1">
        <v>2</v>
      </c>
      <c r="C41" s="23">
        <f>VLOOKUP(B41,Время!A$4:D$9,4,FALSE)</f>
        <v>4.6875000000000111E-3</v>
      </c>
      <c r="D41" s="23">
        <v>5.0925925925925921E-3</v>
      </c>
      <c r="E41" s="23">
        <f>D41-E$2</f>
        <v>4.3981481481481476E-3</v>
      </c>
      <c r="F41" s="23">
        <f>E41/2</f>
        <v>2.1990740740740738E-3</v>
      </c>
      <c r="G41" s="26">
        <v>2.1412037037037038E-3</v>
      </c>
      <c r="H41" s="23">
        <f>C41-G41</f>
        <v>2.5462962962963073E-3</v>
      </c>
      <c r="I41" s="29">
        <f>MINUTE(H41)*60+SECOND(H41)</f>
        <v>220</v>
      </c>
      <c r="J41" s="1" t="str">
        <f>IF(I41&lt;VLOOKUP(B41,Время!A$4:H$9,8,FALSE),"Поздно","")</f>
        <v/>
      </c>
    </row>
    <row r="42" spans="1:10" x14ac:dyDescent="0.25">
      <c r="B42" s="1">
        <v>4</v>
      </c>
      <c r="C42" s="23">
        <f>VLOOKUP(B42,Время!A$4:D$9,4,FALSE)</f>
        <v>7.66782407407407E-3</v>
      </c>
      <c r="D42" s="23">
        <v>1.238425925925926E-2</v>
      </c>
      <c r="E42" s="23">
        <f t="shared" ref="E42:E44" si="12">D42-E$2</f>
        <v>1.1689814814814816E-2</v>
      </c>
      <c r="F42" s="23">
        <f t="shared" ref="F42:F44" si="13">E42/2</f>
        <v>5.844907407407408E-3</v>
      </c>
      <c r="G42" s="26">
        <v>5.8680555555555543E-3</v>
      </c>
      <c r="H42" s="23">
        <f>C42-G42</f>
        <v>1.7997685185185157E-3</v>
      </c>
      <c r="I42" s="37">
        <f>MINUTE(H42)*60+SECOND(H42)</f>
        <v>155</v>
      </c>
      <c r="J42" s="38" t="str">
        <f>IF(I42&lt;VLOOKUP(B42,Время!A$4:H$9,8,FALSE),"Поздно","")</f>
        <v/>
      </c>
    </row>
    <row r="43" spans="1:10" x14ac:dyDescent="0.25">
      <c r="B43" s="1">
        <v>6</v>
      </c>
      <c r="C43" s="23">
        <f>VLOOKUP(B43,Время!A$4:D$9,4,FALSE)</f>
        <v>9.4907407407407163E-3</v>
      </c>
      <c r="D43" s="23">
        <v>1.6145833333333335E-2</v>
      </c>
      <c r="E43" s="23">
        <f t="shared" si="12"/>
        <v>1.5451388888888891E-2</v>
      </c>
      <c r="F43" s="23">
        <f t="shared" si="13"/>
        <v>7.7256944444444456E-3</v>
      </c>
      <c r="G43" s="23">
        <v>7.719907407407408E-3</v>
      </c>
      <c r="H43" s="23">
        <f t="shared" ref="H43:H44" si="14">C43-G43</f>
        <v>1.7708333333333083E-3</v>
      </c>
      <c r="I43" s="29">
        <f t="shared" ref="I43:I44" si="15">MINUTE(H43)*60+SECOND(H43)</f>
        <v>153</v>
      </c>
      <c r="J43" s="1" t="str">
        <f>IF(I43&lt;VLOOKUP(B43,Время!A$4:H$9,8,FALSE),"Поздно","")</f>
        <v/>
      </c>
    </row>
    <row r="44" spans="1:10" x14ac:dyDescent="0.25">
      <c r="B44" s="1">
        <v>5</v>
      </c>
      <c r="C44" s="23">
        <f>VLOOKUP(B44,Время!A$4:D$9,4,FALSE)</f>
        <v>8.8252314814814825E-3</v>
      </c>
      <c r="D44" s="23">
        <v>1.7939814814814815E-2</v>
      </c>
      <c r="E44" s="23">
        <f t="shared" si="12"/>
        <v>1.7245370370370369E-2</v>
      </c>
      <c r="F44" s="23">
        <f t="shared" si="13"/>
        <v>8.6226851851851846E-3</v>
      </c>
      <c r="G44" s="23">
        <v>8.5995370370370357E-3</v>
      </c>
      <c r="H44" s="23">
        <f t="shared" si="14"/>
        <v>2.2569444444444677E-4</v>
      </c>
      <c r="I44" s="29">
        <f t="shared" si="15"/>
        <v>20</v>
      </c>
      <c r="J44" s="1" t="str">
        <f>IF(I44&lt;VLOOKUP(B44,Время!A$4:H$9,8,FALSE),"Поздно","")</f>
        <v/>
      </c>
    </row>
    <row r="45" spans="1:10" x14ac:dyDescent="0.25">
      <c r="B45" s="2">
        <v>1</v>
      </c>
      <c r="C45" s="23" t="s">
        <v>85</v>
      </c>
      <c r="D45" s="23"/>
      <c r="E45" s="23"/>
      <c r="F45" s="23"/>
      <c r="G45" s="26"/>
      <c r="H45" s="23"/>
      <c r="I45" s="29"/>
      <c r="J45" s="1"/>
    </row>
    <row r="46" spans="1:10" ht="15.75" thickBot="1" x14ac:dyDescent="0.3">
      <c r="B46" s="2">
        <v>3</v>
      </c>
      <c r="C46" s="23" t="s">
        <v>88</v>
      </c>
      <c r="D46" s="23"/>
      <c r="E46" s="23"/>
      <c r="F46" s="23"/>
      <c r="G46" s="23"/>
      <c r="H46" s="23"/>
      <c r="I46" s="31"/>
      <c r="J46" s="34"/>
    </row>
    <row r="47" spans="1:10" ht="15.75" thickBot="1" x14ac:dyDescent="0.3">
      <c r="A47" s="3" t="s">
        <v>4</v>
      </c>
      <c r="B47" s="3"/>
      <c r="C47" s="28"/>
    </row>
    <row r="48" spans="1:10" ht="15.75" thickBot="1" x14ac:dyDescent="0.3">
      <c r="A48" s="3" t="s">
        <v>5</v>
      </c>
      <c r="B48" s="3"/>
      <c r="C48" s="28"/>
    </row>
    <row r="50" spans="1:10" ht="15.75" thickBot="1" x14ac:dyDescent="0.3">
      <c r="A50" s="30">
        <v>31</v>
      </c>
    </row>
    <row r="51" spans="1:10" ht="15.75" thickBot="1" x14ac:dyDescent="0.3">
      <c r="A51" s="6" t="s">
        <v>0</v>
      </c>
      <c r="B51" s="4" t="s">
        <v>89</v>
      </c>
      <c r="C51" s="4"/>
      <c r="D51" s="4" t="s">
        <v>6</v>
      </c>
      <c r="E51" s="4"/>
      <c r="F51" s="25">
        <v>0.5</v>
      </c>
      <c r="G51" s="4"/>
      <c r="H51" s="4"/>
      <c r="I51" s="4"/>
      <c r="J51" s="4" t="s">
        <v>7</v>
      </c>
    </row>
    <row r="52" spans="1:10" x14ac:dyDescent="0.25">
      <c r="B52" s="5" t="s">
        <v>1</v>
      </c>
      <c r="C52" s="7" t="s">
        <v>38</v>
      </c>
      <c r="D52" s="7" t="s">
        <v>39</v>
      </c>
      <c r="E52" s="7" t="s">
        <v>40</v>
      </c>
      <c r="F52" s="7" t="s">
        <v>41</v>
      </c>
      <c r="G52" s="7" t="s">
        <v>42</v>
      </c>
      <c r="H52" s="7" t="s">
        <v>43</v>
      </c>
      <c r="I52" s="7" t="s">
        <v>44</v>
      </c>
      <c r="J52" s="7" t="s">
        <v>3</v>
      </c>
    </row>
    <row r="53" spans="1:10" x14ac:dyDescent="0.25">
      <c r="B53" s="1">
        <v>2</v>
      </c>
      <c r="C53" s="23">
        <f>VLOOKUP(B53,Время!A$4:D$9,4,FALSE)</f>
        <v>4.6875000000000111E-3</v>
      </c>
      <c r="D53" s="23">
        <v>3.1828703703703702E-3</v>
      </c>
      <c r="E53" s="23">
        <f>D53-E$2</f>
        <v>2.4884259259259256E-3</v>
      </c>
      <c r="F53" s="23">
        <f>E53/2</f>
        <v>1.2442129629629628E-3</v>
      </c>
      <c r="G53" s="23">
        <v>1.2152777777777778E-3</v>
      </c>
      <c r="H53" s="23">
        <f>C53-G53</f>
        <v>3.4722222222222333E-3</v>
      </c>
      <c r="I53" s="29">
        <f>MINUTE(H53)*60+SECOND(H53)</f>
        <v>300</v>
      </c>
      <c r="J53" s="1" t="str">
        <f>IF(I53&lt;VLOOKUP(B53,Время!A$4:H$9,8,FALSE),"Поздно","")</f>
        <v/>
      </c>
    </row>
    <row r="54" spans="1:10" x14ac:dyDescent="0.25">
      <c r="B54" s="1">
        <v>1</v>
      </c>
      <c r="C54" s="23">
        <f>VLOOKUP(B54,Время!A$4:D$9,4,FALSE)</f>
        <v>3.90625E-3</v>
      </c>
      <c r="D54" s="23">
        <v>5.9027777777777776E-3</v>
      </c>
      <c r="E54" s="23">
        <f t="shared" ref="E54:E58" si="16">D54-E$2</f>
        <v>5.208333333333333E-3</v>
      </c>
      <c r="F54" s="23">
        <f t="shared" ref="F54:F58" si="17">E54/2</f>
        <v>2.6041666666666665E-3</v>
      </c>
      <c r="G54" s="26">
        <v>2.6041666666666665E-3</v>
      </c>
      <c r="H54" s="23">
        <f t="shared" ref="H54:H58" si="18">C54-G54</f>
        <v>1.3020833333333335E-3</v>
      </c>
      <c r="I54" s="37">
        <f t="shared" ref="I54:I58" si="19">MINUTE(H54)*60+SECOND(H54)</f>
        <v>113</v>
      </c>
      <c r="J54" s="34" t="str">
        <f>IF(I54&lt;VLOOKUP(B54,Время!A$4:H$9,8,FALSE),"Поздно","")</f>
        <v/>
      </c>
    </row>
    <row r="55" spans="1:10" x14ac:dyDescent="0.25">
      <c r="B55" s="1">
        <v>3</v>
      </c>
      <c r="C55" s="23">
        <f>VLOOKUP(B55,Время!A$4:D$9,4,FALSE)</f>
        <v>6.4525462962962965E-3</v>
      </c>
      <c r="D55" s="23">
        <v>9.0277777777777787E-3</v>
      </c>
      <c r="E55" s="23">
        <f t="shared" si="16"/>
        <v>8.333333333333335E-3</v>
      </c>
      <c r="F55" s="23">
        <f t="shared" si="17"/>
        <v>4.1666666666666675E-3</v>
      </c>
      <c r="G55" s="26">
        <v>4.1435185185185186E-3</v>
      </c>
      <c r="H55" s="23">
        <f t="shared" si="18"/>
        <v>2.3090277777777779E-3</v>
      </c>
      <c r="I55" s="29">
        <f t="shared" si="19"/>
        <v>200</v>
      </c>
      <c r="J55" s="1" t="str">
        <f>IF(I55&lt;VLOOKUP(B55,Время!A$4:H$9,8,FALSE),"Поздно","")</f>
        <v/>
      </c>
    </row>
    <row r="56" spans="1:10" x14ac:dyDescent="0.25">
      <c r="B56" s="1">
        <v>4</v>
      </c>
      <c r="C56" s="23">
        <f>VLOOKUP(B56,Время!A$4:D$9,4,FALSE)</f>
        <v>7.66782407407407E-3</v>
      </c>
      <c r="D56" s="23">
        <v>1.2731481481481481E-2</v>
      </c>
      <c r="E56" s="23">
        <f t="shared" si="16"/>
        <v>1.2037037037037037E-2</v>
      </c>
      <c r="F56" s="23">
        <f t="shared" si="17"/>
        <v>6.0185185185185185E-3</v>
      </c>
      <c r="G56" s="26">
        <v>6.0069444444444441E-3</v>
      </c>
      <c r="H56" s="23">
        <f t="shared" si="18"/>
        <v>1.6608796296296259E-3</v>
      </c>
      <c r="I56" s="29">
        <f t="shared" si="19"/>
        <v>143</v>
      </c>
      <c r="J56" s="1" t="str">
        <f>IF(I56&lt;VLOOKUP(B56,Время!A$4:H$9,8,FALSE),"Поздно","")</f>
        <v/>
      </c>
    </row>
    <row r="57" spans="1:10" x14ac:dyDescent="0.25">
      <c r="B57" s="1">
        <v>6</v>
      </c>
      <c r="C57" s="23">
        <f>VLOOKUP(B57,Время!A$4:D$9,4,FALSE)</f>
        <v>9.4907407407407163E-3</v>
      </c>
      <c r="D57" s="23">
        <v>1.4097222222222221E-2</v>
      </c>
      <c r="E57" s="23">
        <f t="shared" si="16"/>
        <v>1.3402777777777777E-2</v>
      </c>
      <c r="F57" s="23">
        <f t="shared" si="17"/>
        <v>6.7013888888888887E-3</v>
      </c>
      <c r="G57" s="26">
        <v>6.6898148148148142E-3</v>
      </c>
      <c r="H57" s="23">
        <f t="shared" si="18"/>
        <v>2.800925925925902E-3</v>
      </c>
      <c r="I57" s="29">
        <f t="shared" si="19"/>
        <v>242</v>
      </c>
      <c r="J57" s="1" t="str">
        <f>IF(I57&lt;VLOOKUP(B57,Время!A$4:H$9,8,FALSE),"Поздно","")</f>
        <v/>
      </c>
    </row>
    <row r="58" spans="1:10" ht="15.75" thickBot="1" x14ac:dyDescent="0.3">
      <c r="B58" s="2">
        <v>5</v>
      </c>
      <c r="C58" s="23">
        <f>VLOOKUP(B58,Время!A$4:D$9,4,FALSE)</f>
        <v>8.8252314814814825E-3</v>
      </c>
      <c r="D58" s="23">
        <v>1.7534722222222222E-2</v>
      </c>
      <c r="E58" s="23">
        <f t="shared" si="16"/>
        <v>1.6840277777777777E-2</v>
      </c>
      <c r="F58" s="23">
        <f t="shared" si="17"/>
        <v>8.4201388888888885E-3</v>
      </c>
      <c r="G58" s="26">
        <v>8.6226851851851846E-3</v>
      </c>
      <c r="H58" s="23">
        <f t="shared" si="18"/>
        <v>2.0254629629629789E-4</v>
      </c>
      <c r="I58" s="29">
        <f t="shared" si="19"/>
        <v>18</v>
      </c>
      <c r="J58" s="1" t="str">
        <f>IF(I58&lt;VLOOKUP(B58,Время!A$4:H$9,8,FALSE),"Поздно","")</f>
        <v>Поздно</v>
      </c>
    </row>
    <row r="59" spans="1:10" ht="15.75" thickBot="1" x14ac:dyDescent="0.3">
      <c r="A59" s="3" t="s">
        <v>4</v>
      </c>
      <c r="B59" s="3"/>
      <c r="C59" s="28"/>
    </row>
    <row r="60" spans="1:10" ht="15.75" thickBot="1" x14ac:dyDescent="0.3">
      <c r="A60" s="3" t="s">
        <v>5</v>
      </c>
      <c r="B60" s="3"/>
      <c r="C60" s="28"/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O6" sqref="O6"/>
    </sheetView>
  </sheetViews>
  <sheetFormatPr defaultRowHeight="15" x14ac:dyDescent="0.25"/>
  <cols>
    <col min="1" max="1" width="27.42578125" customWidth="1"/>
    <col min="2" max="2" width="19.5703125" customWidth="1"/>
    <col min="3" max="3" width="11.7109375" customWidth="1"/>
    <col min="4" max="4" width="8" customWidth="1"/>
    <col min="7" max="7" width="15.85546875" customWidth="1"/>
    <col min="8" max="8" width="15.7109375" bestFit="1" customWidth="1"/>
    <col min="15" max="15" width="28.140625" customWidth="1"/>
    <col min="16" max="16" width="13.28515625" customWidth="1"/>
  </cols>
  <sheetData>
    <row r="1" spans="1:16" x14ac:dyDescent="0.25">
      <c r="B1" s="8" t="s">
        <v>11</v>
      </c>
      <c r="C1" s="8" t="s">
        <v>8</v>
      </c>
      <c r="D1" s="12" t="s">
        <v>0</v>
      </c>
      <c r="E1" s="8" t="s">
        <v>9</v>
      </c>
      <c r="F1" s="8" t="s">
        <v>10</v>
      </c>
      <c r="G1" s="10" t="s">
        <v>29</v>
      </c>
      <c r="H1" s="10" t="s">
        <v>105</v>
      </c>
      <c r="I1" s="10"/>
      <c r="J1" s="19" t="s">
        <v>12</v>
      </c>
      <c r="K1" s="14"/>
      <c r="L1" s="14"/>
      <c r="M1" s="14"/>
      <c r="N1" s="15"/>
      <c r="O1" s="8" t="s">
        <v>25</v>
      </c>
      <c r="P1" s="8" t="s">
        <v>5</v>
      </c>
    </row>
    <row r="2" spans="1:16" x14ac:dyDescent="0.25">
      <c r="A2" s="9" t="s">
        <v>20</v>
      </c>
      <c r="B2" s="16" t="s">
        <v>27</v>
      </c>
      <c r="C2" s="11" t="s">
        <v>24</v>
      </c>
      <c r="D2" s="11"/>
      <c r="E2" s="13" t="s">
        <v>22</v>
      </c>
      <c r="F2" s="13" t="s">
        <v>21</v>
      </c>
      <c r="G2" s="13" t="s">
        <v>19</v>
      </c>
      <c r="H2" s="62"/>
      <c r="I2" s="20" t="s">
        <v>23</v>
      </c>
      <c r="J2" s="21"/>
      <c r="K2" s="21"/>
      <c r="L2" s="21"/>
      <c r="M2" s="21"/>
      <c r="N2" s="22"/>
      <c r="O2" s="11" t="s">
        <v>26</v>
      </c>
      <c r="P2" s="1"/>
    </row>
    <row r="3" spans="1:16" x14ac:dyDescent="0.25">
      <c r="B3" s="8"/>
      <c r="C3" s="8"/>
      <c r="D3" s="8"/>
      <c r="E3" s="8"/>
      <c r="F3" s="8"/>
      <c r="G3" s="8"/>
      <c r="H3" s="8"/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8"/>
      <c r="P3" s="8"/>
    </row>
    <row r="4" spans="1:16" x14ac:dyDescent="0.25">
      <c r="B4" s="18">
        <v>1</v>
      </c>
      <c r="C4" s="1"/>
      <c r="D4" s="1"/>
      <c r="E4" s="1"/>
      <c r="F4" s="1"/>
      <c r="G4" s="18" t="str">
        <f>'1'!C9</f>
        <v>VR</v>
      </c>
      <c r="H4" s="18">
        <f>'1'!D9</f>
        <v>1</v>
      </c>
      <c r="I4" s="18">
        <f>'1'!E9</f>
        <v>35</v>
      </c>
      <c r="J4" s="18">
        <f>'1'!F9</f>
        <v>31</v>
      </c>
      <c r="K4" s="18">
        <f>'1'!G9</f>
        <v>36</v>
      </c>
      <c r="L4" s="18">
        <f>'1'!H9</f>
        <v>160</v>
      </c>
      <c r="M4" s="18">
        <f>'1'!I9</f>
        <v>110</v>
      </c>
      <c r="N4" s="18">
        <f>'1'!J9</f>
        <v>29</v>
      </c>
      <c r="O4" s="18">
        <f>'1'!K9</f>
        <v>1</v>
      </c>
      <c r="P4" s="1"/>
    </row>
    <row r="5" spans="1:16" x14ac:dyDescent="0.25">
      <c r="B5" s="1">
        <v>2</v>
      </c>
      <c r="C5" s="1"/>
      <c r="D5" s="1"/>
      <c r="E5" s="1"/>
      <c r="F5" s="1"/>
      <c r="G5" s="18" t="str">
        <f>'2'!C9</f>
        <v>VR</v>
      </c>
      <c r="H5" s="18">
        <f>'2'!D9</f>
        <v>1</v>
      </c>
      <c r="I5" s="18">
        <f>'2'!E9</f>
        <v>95</v>
      </c>
      <c r="J5" s="18">
        <f>'2'!F9</f>
        <v>37</v>
      </c>
      <c r="K5" s="35">
        <f>'2'!G9</f>
        <v>14</v>
      </c>
      <c r="L5" s="18">
        <f>'2'!H9</f>
        <v>157</v>
      </c>
      <c r="M5" s="18">
        <f>'2'!I9</f>
        <v>28</v>
      </c>
      <c r="N5" s="63" t="str">
        <f>'2'!J9</f>
        <v>нет</v>
      </c>
      <c r="O5" s="18">
        <f>'2'!K9</f>
        <v>10</v>
      </c>
      <c r="P5" s="1"/>
    </row>
    <row r="8" spans="1:16" x14ac:dyDescent="0.25">
      <c r="I8" s="36" t="s">
        <v>45</v>
      </c>
      <c r="K8" t="s">
        <v>76</v>
      </c>
    </row>
    <row r="10" spans="1:16" x14ac:dyDescent="0.25">
      <c r="I10" s="35">
        <v>9</v>
      </c>
      <c r="K10" t="s">
        <v>77</v>
      </c>
    </row>
    <row r="11" spans="1:16" x14ac:dyDescent="0.25">
      <c r="K11" t="s">
        <v>78</v>
      </c>
    </row>
    <row r="12" spans="1:16" x14ac:dyDescent="0.25">
      <c r="K1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H9" sqref="H9"/>
    </sheetView>
  </sheetViews>
  <sheetFormatPr defaultRowHeight="15" x14ac:dyDescent="0.25"/>
  <cols>
    <col min="1" max="1" width="13.42578125" bestFit="1" customWidth="1"/>
    <col min="2" max="2" width="16.42578125" bestFit="1" customWidth="1"/>
    <col min="3" max="3" width="16.140625" bestFit="1" customWidth="1"/>
    <col min="4" max="4" width="11" bestFit="1" customWidth="1"/>
    <col min="5" max="5" width="16.5703125" customWidth="1"/>
    <col min="6" max="6" width="16.140625" bestFit="1" customWidth="1"/>
    <col min="7" max="7" width="11" bestFit="1" customWidth="1"/>
    <col min="8" max="8" width="34.140625" bestFit="1" customWidth="1"/>
  </cols>
  <sheetData>
    <row r="1" spans="1:10" x14ac:dyDescent="0.25">
      <c r="B1" t="s">
        <v>72</v>
      </c>
      <c r="E1" t="s">
        <v>71</v>
      </c>
    </row>
    <row r="2" spans="1:10" x14ac:dyDescent="0.25">
      <c r="A2" s="33" t="s">
        <v>46</v>
      </c>
      <c r="B2" s="33" t="s">
        <v>47</v>
      </c>
      <c r="C2" s="33" t="s">
        <v>48</v>
      </c>
      <c r="D2" s="33" t="s">
        <v>49</v>
      </c>
      <c r="E2" s="33" t="s">
        <v>47</v>
      </c>
      <c r="F2" s="33" t="s">
        <v>48</v>
      </c>
      <c r="G2" s="33" t="s">
        <v>49</v>
      </c>
      <c r="H2" t="s">
        <v>75</v>
      </c>
    </row>
    <row r="3" spans="1:10" x14ac:dyDescent="0.25">
      <c r="C3" s="27">
        <v>0.41736111111111113</v>
      </c>
      <c r="D3">
        <v>0.5</v>
      </c>
      <c r="F3" s="27">
        <v>0.41736111111111113</v>
      </c>
      <c r="G3">
        <v>0.5</v>
      </c>
    </row>
    <row r="4" spans="1:10" x14ac:dyDescent="0.25">
      <c r="A4">
        <v>1</v>
      </c>
      <c r="B4" s="27">
        <v>0.42517361111111113</v>
      </c>
      <c r="C4" s="27">
        <f>B4-C$3</f>
        <v>7.8125E-3</v>
      </c>
      <c r="D4" s="27">
        <f>C4*D$3</f>
        <v>3.90625E-3</v>
      </c>
      <c r="E4" s="27">
        <v>0.42471064814814818</v>
      </c>
      <c r="F4" s="27">
        <f>E4-F$3</f>
        <v>7.3495370370370572E-3</v>
      </c>
      <c r="G4" s="27">
        <f>F4*G$3</f>
        <v>3.6747685185185286E-3</v>
      </c>
      <c r="H4">
        <f>MINUTE(D4-G4)*60+SECOND(D4-G4)</f>
        <v>20</v>
      </c>
      <c r="I4" t="s">
        <v>62</v>
      </c>
      <c r="J4" t="s">
        <v>63</v>
      </c>
    </row>
    <row r="5" spans="1:10" x14ac:dyDescent="0.25">
      <c r="A5">
        <v>2</v>
      </c>
      <c r="B5" s="27">
        <v>0.42673611111111115</v>
      </c>
      <c r="C5" s="27">
        <f t="shared" ref="C5:C9" si="0">B5-C$3</f>
        <v>9.3750000000000222E-3</v>
      </c>
      <c r="D5" s="27">
        <f t="shared" ref="D5:D9" si="1">C5*D$3</f>
        <v>4.6875000000000111E-3</v>
      </c>
      <c r="E5" s="27">
        <v>0.42644675925925929</v>
      </c>
      <c r="F5" s="27">
        <f t="shared" ref="F5:F9" si="2">E5-F$3</f>
        <v>9.0856481481481621E-3</v>
      </c>
      <c r="G5" s="27">
        <f t="shared" ref="G5:G9" si="3">F5*G$3</f>
        <v>4.5428240740740811E-3</v>
      </c>
      <c r="H5">
        <f t="shared" ref="H5:H9" si="4">MINUTE(D5-G5)*60+SECOND(D5-G5)</f>
        <v>13</v>
      </c>
      <c r="I5" t="s">
        <v>60</v>
      </c>
      <c r="J5" t="s">
        <v>61</v>
      </c>
    </row>
    <row r="6" spans="1:10" x14ac:dyDescent="0.25">
      <c r="A6">
        <v>3</v>
      </c>
      <c r="B6" s="27">
        <v>0.43026620370370372</v>
      </c>
      <c r="C6" s="27">
        <f t="shared" si="0"/>
        <v>1.2905092592592593E-2</v>
      </c>
      <c r="D6" s="27">
        <f t="shared" si="1"/>
        <v>6.4525462962962965E-3</v>
      </c>
      <c r="E6" s="27">
        <v>0.4296875</v>
      </c>
      <c r="F6" s="27">
        <f t="shared" si="2"/>
        <v>1.2326388888888873E-2</v>
      </c>
      <c r="G6" s="27">
        <f t="shared" si="3"/>
        <v>6.1631944444444364E-3</v>
      </c>
      <c r="H6">
        <f t="shared" si="4"/>
        <v>25</v>
      </c>
      <c r="I6" t="s">
        <v>66</v>
      </c>
      <c r="J6" t="s">
        <v>67</v>
      </c>
    </row>
    <row r="7" spans="1:10" x14ac:dyDescent="0.25">
      <c r="A7">
        <v>4</v>
      </c>
      <c r="B7" s="27">
        <v>0.43269675925925927</v>
      </c>
      <c r="C7" s="27">
        <f t="shared" ref="C7" si="5">B7-C$3</f>
        <v>1.533564814814814E-2</v>
      </c>
      <c r="D7" s="27">
        <f t="shared" ref="D7" si="6">C7*D$3</f>
        <v>7.66782407407407E-3</v>
      </c>
      <c r="E7" s="27">
        <v>0.4314236111111111</v>
      </c>
      <c r="F7" s="27">
        <f t="shared" ref="F7" si="7">E7-F$3</f>
        <v>1.4062499999999978E-2</v>
      </c>
      <c r="G7" s="27">
        <f t="shared" ref="G7" si="8">F7*G$3</f>
        <v>7.0312499999999889E-3</v>
      </c>
      <c r="H7">
        <f t="shared" si="4"/>
        <v>55</v>
      </c>
      <c r="I7" t="s">
        <v>64</v>
      </c>
      <c r="J7" t="s">
        <v>65</v>
      </c>
    </row>
    <row r="8" spans="1:10" x14ac:dyDescent="0.25">
      <c r="A8">
        <v>5</v>
      </c>
      <c r="B8" s="27">
        <v>0.43501157407407409</v>
      </c>
      <c r="C8" s="27">
        <f t="shared" si="0"/>
        <v>1.7650462962962965E-2</v>
      </c>
      <c r="D8" s="27">
        <f t="shared" si="1"/>
        <v>8.8252314814814825E-3</v>
      </c>
      <c r="E8" s="27">
        <v>0.43454861111111115</v>
      </c>
      <c r="F8" s="27">
        <f t="shared" si="2"/>
        <v>1.7187500000000022E-2</v>
      </c>
      <c r="G8" s="27">
        <f t="shared" si="3"/>
        <v>8.5937500000000111E-3</v>
      </c>
      <c r="H8">
        <f t="shared" si="4"/>
        <v>20</v>
      </c>
      <c r="I8" t="s">
        <v>68</v>
      </c>
      <c r="J8" t="s">
        <v>69</v>
      </c>
    </row>
    <row r="9" spans="1:10" x14ac:dyDescent="0.25">
      <c r="A9">
        <v>6</v>
      </c>
      <c r="B9" s="27">
        <v>0.43634259259259256</v>
      </c>
      <c r="C9" s="27">
        <f t="shared" si="0"/>
        <v>1.8981481481481433E-2</v>
      </c>
      <c r="D9" s="27">
        <f t="shared" si="1"/>
        <v>9.4907407407407163E-3</v>
      </c>
      <c r="E9" s="27">
        <v>0.43599537037037034</v>
      </c>
      <c r="F9" s="27">
        <f t="shared" si="2"/>
        <v>1.8634259259259212E-2</v>
      </c>
      <c r="G9" s="27">
        <f t="shared" si="3"/>
        <v>9.3171296296296058E-3</v>
      </c>
      <c r="H9">
        <f t="shared" si="4"/>
        <v>15</v>
      </c>
      <c r="I9" t="s">
        <v>69</v>
      </c>
      <c r="J9" t="s">
        <v>70</v>
      </c>
    </row>
    <row r="13" spans="1:10" x14ac:dyDescent="0.25">
      <c r="A13" t="s">
        <v>74</v>
      </c>
    </row>
    <row r="15" spans="1:10" x14ac:dyDescent="0.25">
      <c r="A15" t="s">
        <v>106</v>
      </c>
    </row>
    <row r="16" spans="1:10" x14ac:dyDescent="0.25">
      <c r="A16" t="s">
        <v>102</v>
      </c>
      <c r="B16" t="s">
        <v>112</v>
      </c>
    </row>
    <row r="17" spans="1:2" x14ac:dyDescent="0.25">
      <c r="A17">
        <v>1</v>
      </c>
      <c r="B17" t="s">
        <v>108</v>
      </c>
    </row>
    <row r="18" spans="1:2" x14ac:dyDescent="0.25">
      <c r="A18">
        <v>2</v>
      </c>
      <c r="B18" t="s">
        <v>109</v>
      </c>
    </row>
    <row r="19" spans="1:2" x14ac:dyDescent="0.25">
      <c r="A19">
        <v>3</v>
      </c>
      <c r="B19" t="s">
        <v>110</v>
      </c>
    </row>
    <row r="20" spans="1:2" x14ac:dyDescent="0.25">
      <c r="A20">
        <v>4</v>
      </c>
      <c r="B20" t="s">
        <v>111</v>
      </c>
    </row>
    <row r="21" spans="1:2" x14ac:dyDescent="0.25">
      <c r="A21">
        <v>5</v>
      </c>
      <c r="B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Пересечения на одной высоте</vt:lpstr>
      <vt:lpstr>1</vt:lpstr>
      <vt:lpstr>2</vt:lpstr>
      <vt:lpstr>2019_05_21</vt:lpstr>
      <vt:lpstr>2019_05_28</vt:lpstr>
      <vt:lpstr>Итог</vt:lpstr>
      <vt:lpstr>Время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Adm</cp:lastModifiedBy>
  <cp:lastPrinted>2019-05-16T22:47:53Z</cp:lastPrinted>
  <dcterms:created xsi:type="dcterms:W3CDTF">2019-04-17T08:20:54Z</dcterms:created>
  <dcterms:modified xsi:type="dcterms:W3CDTF">2019-07-25T23:33:30Z</dcterms:modified>
</cp:coreProperties>
</file>