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-2\Тест\2019_07_22-26\"/>
    </mc:Choice>
  </mc:AlternateContent>
  <bookViews>
    <workbookView xWindow="0" yWindow="0" windowWidth="24000" windowHeight="10425" activeTab="9"/>
  </bookViews>
  <sheets>
    <sheet name="1" sheetId="6" r:id="rId1"/>
    <sheet name="2" sheetId="10" r:id="rId2"/>
    <sheet name="3" sheetId="11" r:id="rId3"/>
    <sheet name="4" sheetId="12" r:id="rId4"/>
    <sheet name="5" sheetId="13" r:id="rId5"/>
    <sheet name="6" sheetId="15" r:id="rId6"/>
    <sheet name="7" sheetId="16" r:id="rId7"/>
    <sheet name="8" sheetId="18" r:id="rId8"/>
    <sheet name="9" sheetId="20" r:id="rId9"/>
    <sheet name="Итог" sheetId="2" r:id="rId10"/>
    <sheet name="Время - пересеч." sheetId="3" r:id="rId11"/>
    <sheet name="Время - один курс изм. выс." sheetId="14" r:id="rId12"/>
    <sheet name="Время - один курс без изм. выс." sheetId="17" r:id="rId13"/>
  </sheets>
  <calcPr calcId="162913"/>
</workbook>
</file>

<file path=xl/calcChain.xml><?xml version="1.0" encoding="utf-8"?>
<calcChain xmlns="http://schemas.openxmlformats.org/spreadsheetml/2006/main">
  <c r="J12" i="2" l="1"/>
  <c r="C12" i="2"/>
  <c r="D12" i="2"/>
  <c r="E12" i="2"/>
  <c r="F12" i="2"/>
  <c r="G12" i="2"/>
  <c r="H12" i="2"/>
  <c r="I12" i="2"/>
  <c r="K12" i="2"/>
  <c r="L12" i="2"/>
  <c r="M12" i="2"/>
  <c r="N12" i="2"/>
  <c r="O12" i="2"/>
  <c r="P12" i="2"/>
  <c r="B12" i="2"/>
  <c r="G22" i="20"/>
  <c r="H22" i="20" s="1"/>
  <c r="G23" i="20"/>
  <c r="H23" i="20" s="1"/>
  <c r="G27" i="20"/>
  <c r="H27" i="20" s="1"/>
  <c r="E27" i="20"/>
  <c r="D27" i="20"/>
  <c r="G26" i="20"/>
  <c r="H26" i="20" s="1"/>
  <c r="E26" i="20"/>
  <c r="D26" i="20"/>
  <c r="J26" i="20" s="1"/>
  <c r="K26" i="20" s="1"/>
  <c r="G25" i="20"/>
  <c r="H25" i="20" s="1"/>
  <c r="E25" i="20"/>
  <c r="D25" i="20"/>
  <c r="J25" i="20" s="1"/>
  <c r="K25" i="20" s="1"/>
  <c r="G24" i="20"/>
  <c r="H24" i="20" s="1"/>
  <c r="G21" i="20"/>
  <c r="H21" i="20" s="1"/>
  <c r="E21" i="20"/>
  <c r="D21" i="20"/>
  <c r="J21" i="20" s="1"/>
  <c r="K21" i="20" s="1"/>
  <c r="H3" i="20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J3" i="18"/>
  <c r="I3" i="18"/>
  <c r="G27" i="18"/>
  <c r="H27" i="18" s="1"/>
  <c r="G23" i="18"/>
  <c r="H23" i="18"/>
  <c r="J28" i="18"/>
  <c r="K28" i="18" s="1"/>
  <c r="G28" i="18"/>
  <c r="H28" i="18" s="1"/>
  <c r="E28" i="18"/>
  <c r="D28" i="18"/>
  <c r="L28" i="18" s="1"/>
  <c r="G26" i="18"/>
  <c r="H26" i="18" s="1"/>
  <c r="E26" i="18"/>
  <c r="D26" i="18"/>
  <c r="G25" i="18"/>
  <c r="H25" i="18" s="1"/>
  <c r="E25" i="18"/>
  <c r="D25" i="18"/>
  <c r="J25" i="18" s="1"/>
  <c r="K25" i="18" s="1"/>
  <c r="G24" i="18"/>
  <c r="H24" i="18" s="1"/>
  <c r="E24" i="18"/>
  <c r="D24" i="18"/>
  <c r="J24" i="18" s="1"/>
  <c r="K24" i="18" s="1"/>
  <c r="G22" i="18"/>
  <c r="H22" i="18" s="1"/>
  <c r="E22" i="18"/>
  <c r="D22" i="18"/>
  <c r="L22" i="18" s="1"/>
  <c r="G21" i="18"/>
  <c r="H21" i="18" s="1"/>
  <c r="E21" i="18"/>
  <c r="D21" i="18"/>
  <c r="H3" i="18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0" i="2"/>
  <c r="E26" i="16"/>
  <c r="D26" i="16"/>
  <c r="E25" i="16"/>
  <c r="D25" i="16"/>
  <c r="E24" i="16"/>
  <c r="D24" i="16"/>
  <c r="E23" i="16"/>
  <c r="D23" i="16"/>
  <c r="E22" i="16"/>
  <c r="D22" i="16"/>
  <c r="E21" i="16"/>
  <c r="D21" i="16"/>
  <c r="H3" i="16"/>
  <c r="F9" i="17"/>
  <c r="G9" i="17" s="1"/>
  <c r="C9" i="17"/>
  <c r="D9" i="17" s="1"/>
  <c r="F8" i="17"/>
  <c r="G8" i="17" s="1"/>
  <c r="C8" i="17"/>
  <c r="D8" i="17" s="1"/>
  <c r="H8" i="17" s="1"/>
  <c r="F7" i="17"/>
  <c r="G7" i="17" s="1"/>
  <c r="C7" i="17"/>
  <c r="D7" i="17" s="1"/>
  <c r="F6" i="17"/>
  <c r="G6" i="17" s="1"/>
  <c r="C6" i="17"/>
  <c r="D6" i="17" s="1"/>
  <c r="H6" i="17" s="1"/>
  <c r="F5" i="17"/>
  <c r="G5" i="17" s="1"/>
  <c r="C5" i="17"/>
  <c r="D5" i="17" s="1"/>
  <c r="H5" i="17" s="1"/>
  <c r="F4" i="17"/>
  <c r="G4" i="17" s="1"/>
  <c r="C4" i="17"/>
  <c r="D4" i="17" s="1"/>
  <c r="H4" i="17" s="1"/>
  <c r="L27" i="20" l="1"/>
  <c r="L21" i="20"/>
  <c r="M21" i="20" s="1"/>
  <c r="L26" i="20"/>
  <c r="M26" i="20" s="1"/>
  <c r="L3" i="20"/>
  <c r="M3" i="20"/>
  <c r="J3" i="20"/>
  <c r="L25" i="20"/>
  <c r="M25" i="20" s="1"/>
  <c r="J27" i="20"/>
  <c r="K27" i="20" s="1"/>
  <c r="L25" i="18"/>
  <c r="M25" i="18" s="1"/>
  <c r="L26" i="18"/>
  <c r="L24" i="18"/>
  <c r="J22" i="18"/>
  <c r="K22" i="18" s="1"/>
  <c r="L3" i="18" s="1"/>
  <c r="J26" i="18"/>
  <c r="K26" i="18" s="1"/>
  <c r="M3" i="18" s="1"/>
  <c r="L21" i="18"/>
  <c r="J21" i="18"/>
  <c r="K21" i="18" s="1"/>
  <c r="M28" i="18"/>
  <c r="N3" i="18"/>
  <c r="M24" i="18"/>
  <c r="K3" i="18"/>
  <c r="H9" i="17"/>
  <c r="H7" i="17"/>
  <c r="M27" i="20" l="1"/>
  <c r="O3" i="20" s="1"/>
  <c r="N3" i="20"/>
  <c r="M22" i="18"/>
  <c r="M26" i="18"/>
  <c r="M21" i="18"/>
  <c r="O3" i="18" l="1"/>
  <c r="G26" i="16" l="1"/>
  <c r="H26" i="16" s="1"/>
  <c r="L26" i="16"/>
  <c r="G25" i="16"/>
  <c r="H25" i="16" s="1"/>
  <c r="L25" i="16"/>
  <c r="G24" i="16"/>
  <c r="H24" i="16" s="1"/>
  <c r="G23" i="16"/>
  <c r="H23" i="16" s="1"/>
  <c r="L23" i="16"/>
  <c r="G22" i="16"/>
  <c r="H22" i="16" s="1"/>
  <c r="J22" i="16"/>
  <c r="K22" i="16" s="1"/>
  <c r="G21" i="16"/>
  <c r="H21" i="16" s="1"/>
  <c r="J21" i="16"/>
  <c r="K21" i="16" s="1"/>
  <c r="M3" i="15"/>
  <c r="N9" i="2" s="1"/>
  <c r="K3" i="15"/>
  <c r="L9" i="2" s="1"/>
  <c r="C9" i="2"/>
  <c r="D9" i="2"/>
  <c r="E9" i="2"/>
  <c r="F9" i="2"/>
  <c r="G9" i="2"/>
  <c r="H9" i="2"/>
  <c r="I9" i="2"/>
  <c r="J9" i="2"/>
  <c r="K9" i="2"/>
  <c r="M9" i="2"/>
  <c r="O9" i="2"/>
  <c r="P9" i="2"/>
  <c r="B9" i="2"/>
  <c r="L21" i="16" l="1"/>
  <c r="M21" i="16" s="1"/>
  <c r="J23" i="16"/>
  <c r="K23" i="16" s="1"/>
  <c r="J3" i="16" s="1"/>
  <c r="L24" i="16"/>
  <c r="L22" i="16"/>
  <c r="J24" i="16"/>
  <c r="K24" i="16" s="1"/>
  <c r="K3" i="16" s="1"/>
  <c r="L3" i="16"/>
  <c r="M22" i="16"/>
  <c r="I3" i="16"/>
  <c r="J25" i="16"/>
  <c r="K25" i="16" s="1"/>
  <c r="J26" i="16"/>
  <c r="K26" i="16" s="1"/>
  <c r="M23" i="16" l="1"/>
  <c r="M24" i="16"/>
  <c r="M25" i="16"/>
  <c r="M3" i="16"/>
  <c r="M26" i="16"/>
  <c r="N3" i="16"/>
  <c r="O3" i="16" l="1"/>
  <c r="G26" i="15" l="1"/>
  <c r="H26" i="15" s="1"/>
  <c r="G27" i="15" l="1"/>
  <c r="H27" i="15"/>
  <c r="G23" i="15"/>
  <c r="H23" i="15"/>
  <c r="G29" i="15"/>
  <c r="H29" i="15" s="1"/>
  <c r="E29" i="15"/>
  <c r="D29" i="15"/>
  <c r="G28" i="15"/>
  <c r="H28" i="15" s="1"/>
  <c r="E28" i="15"/>
  <c r="D28" i="15"/>
  <c r="G25" i="15"/>
  <c r="H25" i="15" s="1"/>
  <c r="E25" i="15"/>
  <c r="D25" i="15"/>
  <c r="G24" i="15"/>
  <c r="H24" i="15" s="1"/>
  <c r="E24" i="15"/>
  <c r="D24" i="15"/>
  <c r="G22" i="15"/>
  <c r="H22" i="15" s="1"/>
  <c r="E22" i="15"/>
  <c r="D22" i="15"/>
  <c r="G21" i="15"/>
  <c r="H21" i="15" s="1"/>
  <c r="E21" i="15"/>
  <c r="D21" i="15"/>
  <c r="H3" i="15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8" i="2"/>
  <c r="M3" i="13"/>
  <c r="L3" i="13"/>
  <c r="K3" i="13"/>
  <c r="J3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H3" i="13"/>
  <c r="L29" i="15" l="1"/>
  <c r="L22" i="15"/>
  <c r="L28" i="15"/>
  <c r="L24" i="15"/>
  <c r="L21" i="15"/>
  <c r="L25" i="15"/>
  <c r="J21" i="15"/>
  <c r="K21" i="15" s="1"/>
  <c r="J24" i="15"/>
  <c r="K24" i="15" s="1"/>
  <c r="J25" i="15"/>
  <c r="K25" i="15" s="1"/>
  <c r="J28" i="15"/>
  <c r="K28" i="15" s="1"/>
  <c r="J29" i="15"/>
  <c r="K29" i="15" s="1"/>
  <c r="J22" i="15"/>
  <c r="K22" i="15" s="1"/>
  <c r="M29" i="15" l="1"/>
  <c r="N3" i="15"/>
  <c r="M28" i="15"/>
  <c r="M22" i="15"/>
  <c r="L3" i="15"/>
  <c r="M25" i="15"/>
  <c r="M24" i="15"/>
  <c r="J3" i="15"/>
  <c r="M21" i="15"/>
  <c r="I3" i="15"/>
  <c r="O3" i="15" l="1"/>
  <c r="F9" i="14" l="1"/>
  <c r="G9" i="14" s="1"/>
  <c r="C9" i="14"/>
  <c r="D9" i="14" s="1"/>
  <c r="F8" i="14"/>
  <c r="G8" i="14" s="1"/>
  <c r="C8" i="14"/>
  <c r="D8" i="14" s="1"/>
  <c r="F7" i="14"/>
  <c r="G7" i="14" s="1"/>
  <c r="C7" i="14"/>
  <c r="D7" i="14" s="1"/>
  <c r="F6" i="14"/>
  <c r="G6" i="14" s="1"/>
  <c r="C6" i="14"/>
  <c r="D6" i="14" s="1"/>
  <c r="F5" i="14"/>
  <c r="G5" i="14" s="1"/>
  <c r="C5" i="14"/>
  <c r="D5" i="14" s="1"/>
  <c r="F4" i="14"/>
  <c r="G4" i="14" s="1"/>
  <c r="C4" i="14"/>
  <c r="D4" i="14" s="1"/>
  <c r="H9" i="14" l="1"/>
  <c r="H7" i="14"/>
  <c r="H6" i="14"/>
  <c r="H4" i="14"/>
  <c r="H5" i="14"/>
  <c r="H8" i="14"/>
  <c r="G22" i="13" l="1"/>
  <c r="H22" i="13" s="1"/>
  <c r="G23" i="13"/>
  <c r="H23" i="13" s="1"/>
  <c r="G24" i="13"/>
  <c r="G25" i="13"/>
  <c r="G26" i="13"/>
  <c r="G21" i="13"/>
  <c r="H21" i="13" s="1"/>
  <c r="G22" i="12"/>
  <c r="G23" i="12"/>
  <c r="H23" i="12" s="1"/>
  <c r="G24" i="12"/>
  <c r="G25" i="12"/>
  <c r="G26" i="12"/>
  <c r="G21" i="12"/>
  <c r="H21" i="12" s="1"/>
  <c r="G22" i="11"/>
  <c r="G23" i="11"/>
  <c r="G24" i="11"/>
  <c r="H24" i="11" s="1"/>
  <c r="G25" i="11"/>
  <c r="G26" i="11"/>
  <c r="H26" i="11" s="1"/>
  <c r="G21" i="11"/>
  <c r="H21" i="11" s="1"/>
  <c r="G35" i="10"/>
  <c r="H35" i="10" s="1"/>
  <c r="G34" i="10"/>
  <c r="G23" i="10"/>
  <c r="H23" i="10" s="1"/>
  <c r="G24" i="10"/>
  <c r="H24" i="10" s="1"/>
  <c r="G25" i="10"/>
  <c r="G26" i="10"/>
  <c r="H26" i="10" s="1"/>
  <c r="G27" i="10"/>
  <c r="G28" i="10"/>
  <c r="G29" i="10"/>
  <c r="G30" i="10"/>
  <c r="H30" i="10" s="1"/>
  <c r="G22" i="10"/>
  <c r="H26" i="13"/>
  <c r="H25" i="13"/>
  <c r="H24" i="13"/>
  <c r="C7" i="2"/>
  <c r="D7" i="2"/>
  <c r="E7" i="2"/>
  <c r="F7" i="2"/>
  <c r="G7" i="2"/>
  <c r="H7" i="2"/>
  <c r="B7" i="2"/>
  <c r="H26" i="12"/>
  <c r="H25" i="12"/>
  <c r="H24" i="12"/>
  <c r="H22" i="12"/>
  <c r="H3" i="12"/>
  <c r="I7" i="2" s="1"/>
  <c r="C6" i="2"/>
  <c r="D6" i="2"/>
  <c r="E6" i="2"/>
  <c r="F6" i="2"/>
  <c r="G6" i="2"/>
  <c r="H6" i="2"/>
  <c r="B6" i="2"/>
  <c r="C5" i="2"/>
  <c r="D5" i="2"/>
  <c r="E5" i="2"/>
  <c r="F5" i="2"/>
  <c r="G5" i="2"/>
  <c r="H5" i="2"/>
  <c r="O5" i="2"/>
  <c r="B5" i="2"/>
  <c r="B4" i="2"/>
  <c r="C4" i="2"/>
  <c r="D4" i="2"/>
  <c r="E4" i="2"/>
  <c r="F4" i="2"/>
  <c r="H25" i="11"/>
  <c r="H23" i="11"/>
  <c r="H22" i="11"/>
  <c r="H3" i="11"/>
  <c r="I6" i="2" s="1"/>
  <c r="H34" i="10"/>
  <c r="H29" i="10"/>
  <c r="H28" i="10"/>
  <c r="H27" i="10"/>
  <c r="H25" i="10"/>
  <c r="H22" i="10"/>
  <c r="H3" i="10"/>
  <c r="I5" i="2" s="1"/>
  <c r="G4" i="2" l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H4" i="2" l="1"/>
  <c r="H3" i="6"/>
  <c r="I4" i="2" s="1"/>
  <c r="F7" i="3" l="1"/>
  <c r="G7" i="3" s="1"/>
  <c r="C7" i="3"/>
  <c r="D7" i="3" s="1"/>
  <c r="C6" i="3"/>
  <c r="D6" i="3"/>
  <c r="F6" i="3"/>
  <c r="G6" i="3" s="1"/>
  <c r="F9" i="3"/>
  <c r="G9" i="3" s="1"/>
  <c r="F8" i="3"/>
  <c r="G8" i="3" s="1"/>
  <c r="F5" i="3"/>
  <c r="G5" i="3" s="1"/>
  <c r="F4" i="3"/>
  <c r="G4" i="3" s="1"/>
  <c r="E26" i="12" l="1"/>
  <c r="E26" i="11"/>
  <c r="E27" i="6"/>
  <c r="D23" i="12"/>
  <c r="D24" i="11"/>
  <c r="D28" i="10"/>
  <c r="D25" i="6"/>
  <c r="E25" i="11"/>
  <c r="E25" i="12"/>
  <c r="E34" i="10"/>
  <c r="E26" i="6"/>
  <c r="D23" i="11"/>
  <c r="D30" i="10"/>
  <c r="D24" i="12"/>
  <c r="D24" i="6"/>
  <c r="E22" i="10"/>
  <c r="E21" i="11"/>
  <c r="E21" i="12"/>
  <c r="E22" i="6"/>
  <c r="E23" i="12"/>
  <c r="E24" i="11"/>
  <c r="E28" i="10"/>
  <c r="E25" i="6"/>
  <c r="E30" i="10"/>
  <c r="E23" i="11"/>
  <c r="E24" i="12"/>
  <c r="E24" i="6"/>
  <c r="E24" i="10"/>
  <c r="E22" i="11"/>
  <c r="E22" i="12"/>
  <c r="E23" i="6"/>
  <c r="H7" i="3"/>
  <c r="H6" i="3"/>
  <c r="L28" i="10" l="1"/>
  <c r="J28" i="10"/>
  <c r="K28" i="10" s="1"/>
  <c r="L24" i="11"/>
  <c r="J24" i="11"/>
  <c r="K24" i="11" s="1"/>
  <c r="J22" i="13"/>
  <c r="K22" i="13" s="1"/>
  <c r="L22" i="13"/>
  <c r="M22" i="13" s="1"/>
  <c r="L23" i="12"/>
  <c r="J23" i="12"/>
  <c r="K23" i="12" s="1"/>
  <c r="L23" i="11"/>
  <c r="J23" i="11"/>
  <c r="K23" i="11" s="1"/>
  <c r="J24" i="6"/>
  <c r="K24" i="6" s="1"/>
  <c r="K3" i="6" s="1"/>
  <c r="L4" i="2" s="1"/>
  <c r="L24" i="6"/>
  <c r="M24" i="6" s="1"/>
  <c r="L30" i="10"/>
  <c r="J30" i="10"/>
  <c r="K30" i="10" s="1"/>
  <c r="L24" i="12"/>
  <c r="J24" i="12"/>
  <c r="K24" i="12" s="1"/>
  <c r="J25" i="13"/>
  <c r="K25" i="13" s="1"/>
  <c r="L25" i="13"/>
  <c r="M25" i="13" s="1"/>
  <c r="L25" i="6"/>
  <c r="J25" i="6"/>
  <c r="K25" i="6" s="1"/>
  <c r="C5" i="3"/>
  <c r="D5" i="3" s="1"/>
  <c r="C8" i="3"/>
  <c r="D8" i="3" s="1"/>
  <c r="C9" i="3"/>
  <c r="D9" i="3" s="1"/>
  <c r="C4" i="3"/>
  <c r="D4" i="3" s="1"/>
  <c r="L3" i="12" l="1"/>
  <c r="M7" i="2" s="1"/>
  <c r="M23" i="12"/>
  <c r="D22" i="10"/>
  <c r="D21" i="11"/>
  <c r="D21" i="12"/>
  <c r="D22" i="6"/>
  <c r="D25" i="11"/>
  <c r="D25" i="12"/>
  <c r="D34" i="10"/>
  <c r="D26" i="6"/>
  <c r="D24" i="10"/>
  <c r="D22" i="11"/>
  <c r="D22" i="12"/>
  <c r="D23" i="6"/>
  <c r="M24" i="11"/>
  <c r="L3" i="11"/>
  <c r="M6" i="2" s="1"/>
  <c r="K3" i="12"/>
  <c r="L7" i="2" s="1"/>
  <c r="M24" i="12"/>
  <c r="M30" i="10"/>
  <c r="K3" i="10"/>
  <c r="L5" i="2" s="1"/>
  <c r="L3" i="6"/>
  <c r="M4" i="2" s="1"/>
  <c r="M25" i="6"/>
  <c r="M23" i="11"/>
  <c r="K3" i="11"/>
  <c r="L6" i="2" s="1"/>
  <c r="M28" i="10"/>
  <c r="L3" i="10"/>
  <c r="M5" i="2" s="1"/>
  <c r="D26" i="11"/>
  <c r="D26" i="12"/>
  <c r="D27" i="6"/>
  <c r="H9" i="3"/>
  <c r="H8" i="3"/>
  <c r="H5" i="3"/>
  <c r="H4" i="3"/>
  <c r="J24" i="13" l="1"/>
  <c r="K24" i="13" s="1"/>
  <c r="L24" i="13"/>
  <c r="M24" i="13" s="1"/>
  <c r="J22" i="6"/>
  <c r="K22" i="6" s="1"/>
  <c r="L22" i="6"/>
  <c r="L22" i="12"/>
  <c r="J22" i="12"/>
  <c r="K22" i="12" s="1"/>
  <c r="J23" i="13"/>
  <c r="K23" i="13" s="1"/>
  <c r="L23" i="13"/>
  <c r="L21" i="12"/>
  <c r="J21" i="12"/>
  <c r="K21" i="12" s="1"/>
  <c r="L26" i="12"/>
  <c r="J26" i="12"/>
  <c r="K26" i="12" s="1"/>
  <c r="L24" i="10"/>
  <c r="J24" i="10"/>
  <c r="K24" i="10" s="1"/>
  <c r="L21" i="11"/>
  <c r="J21" i="11"/>
  <c r="K21" i="11" s="1"/>
  <c r="L26" i="6"/>
  <c r="J26" i="6"/>
  <c r="K26" i="6" s="1"/>
  <c r="M3" i="6" s="1"/>
  <c r="N4" i="2" s="1"/>
  <c r="J21" i="13"/>
  <c r="K21" i="13" s="1"/>
  <c r="L21" i="13"/>
  <c r="L26" i="11"/>
  <c r="J26" i="11"/>
  <c r="K26" i="11" s="1"/>
  <c r="L34" i="10"/>
  <c r="J34" i="10"/>
  <c r="K34" i="10" s="1"/>
  <c r="L22" i="10"/>
  <c r="J22" i="10"/>
  <c r="K22" i="10" s="1"/>
  <c r="L26" i="13"/>
  <c r="J26" i="13"/>
  <c r="K26" i="13" s="1"/>
  <c r="L22" i="11"/>
  <c r="J22" i="11"/>
  <c r="K22" i="11" s="1"/>
  <c r="L25" i="12"/>
  <c r="J25" i="12"/>
  <c r="K25" i="12" s="1"/>
  <c r="J27" i="6"/>
  <c r="K27" i="6" s="1"/>
  <c r="L27" i="6"/>
  <c r="J23" i="6"/>
  <c r="K23" i="6" s="1"/>
  <c r="L23" i="6"/>
  <c r="L25" i="11"/>
  <c r="J25" i="11"/>
  <c r="K25" i="11" s="1"/>
  <c r="M23" i="13" l="1"/>
  <c r="M24" i="10"/>
  <c r="J3" i="10"/>
  <c r="K5" i="2" s="1"/>
  <c r="M22" i="12"/>
  <c r="J3" i="12"/>
  <c r="K7" i="2" s="1"/>
  <c r="M25" i="12"/>
  <c r="M3" i="12"/>
  <c r="N7" i="2" s="1"/>
  <c r="M26" i="11"/>
  <c r="N3" i="11"/>
  <c r="O6" i="2" s="1"/>
  <c r="M26" i="12"/>
  <c r="N3" i="12"/>
  <c r="O7" i="2" s="1"/>
  <c r="M34" i="10"/>
  <c r="M3" i="10"/>
  <c r="N5" i="2" s="1"/>
  <c r="M25" i="11"/>
  <c r="M3" i="11"/>
  <c r="N6" i="2" s="1"/>
  <c r="N3" i="13"/>
  <c r="M26" i="13"/>
  <c r="O3" i="13" s="1"/>
  <c r="J3" i="6"/>
  <c r="K4" i="2" s="1"/>
  <c r="M23" i="6"/>
  <c r="M21" i="13"/>
  <c r="I3" i="13"/>
  <c r="I3" i="6"/>
  <c r="J4" i="2" s="1"/>
  <c r="M22" i="6"/>
  <c r="M21" i="11"/>
  <c r="O3" i="11" s="1"/>
  <c r="P6" i="2" s="1"/>
  <c r="I3" i="11"/>
  <c r="J6" i="2" s="1"/>
  <c r="M22" i="11"/>
  <c r="J3" i="11"/>
  <c r="K6" i="2" s="1"/>
  <c r="I3" i="12"/>
  <c r="J7" i="2" s="1"/>
  <c r="M21" i="12"/>
  <c r="M22" i="10"/>
  <c r="O3" i="10" s="1"/>
  <c r="P5" i="2" s="1"/>
  <c r="I3" i="10"/>
  <c r="J5" i="2" s="1"/>
  <c r="N3" i="6"/>
  <c r="O4" i="2" s="1"/>
  <c r="M27" i="6"/>
  <c r="M26" i="6"/>
  <c r="O3" i="6" l="1"/>
  <c r="P4" i="2" s="1"/>
  <c r="O3" i="12"/>
  <c r="P7" i="2" s="1"/>
</calcChain>
</file>

<file path=xl/sharedStrings.xml><?xml version="1.0" encoding="utf-8"?>
<sst xmlns="http://schemas.openxmlformats.org/spreadsheetml/2006/main" count="522" uniqueCount="103">
  <si>
    <t>ФИО</t>
  </si>
  <si>
    <t>Нагрузка TLX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</si>
  <si>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</si>
  <si>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</si>
  <si>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</si>
  <si>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</si>
  <si>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</si>
  <si>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</si>
  <si>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</si>
  <si>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</si>
  <si>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</si>
  <si>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</si>
  <si>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</si>
  <si>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</si>
  <si>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</si>
  <si>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</si>
  <si>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</si>
  <si>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</si>
  <si>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дд.мм.гггг</t>
  </si>
  <si>
    <t>Ложное сообщение "УГРОЗА"</t>
  </si>
  <si>
    <t>Кол-во ложных сообщений</t>
  </si>
  <si>
    <t>VR</t>
  </si>
  <si>
    <t>Тип интерфейса</t>
  </si>
  <si>
    <t>От начала</t>
  </si>
  <si>
    <t>Нормализ.</t>
  </si>
  <si>
    <t>Из Audio</t>
  </si>
  <si>
    <t>нет</t>
  </si>
  <si>
    <t>№ конфликта</t>
  </si>
  <si>
    <t>Время на экране</t>
  </si>
  <si>
    <t>Время от начала</t>
  </si>
  <si>
    <t>Ист. Время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</si>
  <si>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</si>
  <si>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</si>
  <si>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</si>
  <si>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</si>
  <si>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</si>
  <si>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</si>
  <si>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</si>
  <si>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</si>
  <si>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</si>
  <si>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</si>
  <si>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</si>
  <si>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Крайнее время реакции</t>
  </si>
  <si>
    <t>Время кофликта</t>
  </si>
  <si>
    <t>Минимальное время предсказания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</si>
  <si>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</si>
  <si>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</si>
  <si>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</si>
  <si>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</si>
  <si>
    <t>Александр Самсонов</t>
  </si>
  <si>
    <t>Анна Ромашкина</t>
  </si>
  <si>
    <t>AFL2429/AFL2415</t>
  </si>
  <si>
    <t>AFL2427/SDM27</t>
  </si>
  <si>
    <t>AFL2427/KLM67</t>
  </si>
  <si>
    <t>AFR01/THA05</t>
  </si>
  <si>
    <t>ANA58/THA05</t>
  </si>
  <si>
    <t>SBI86/KLM67</t>
  </si>
  <si>
    <t>DNV4863/AFL2406</t>
  </si>
  <si>
    <t>AFL2455/ANA58</t>
  </si>
  <si>
    <t>AFL2433/ANA58</t>
  </si>
  <si>
    <t>SDM689/AFL2455</t>
  </si>
  <si>
    <t>№</t>
  </si>
  <si>
    <t>ИО</t>
  </si>
  <si>
    <t>Тип конфликтов</t>
  </si>
  <si>
    <t>Типы конфликтов</t>
  </si>
  <si>
    <t>Смешанный</t>
  </si>
  <si>
    <t>Пересечения на одной высоте</t>
  </si>
  <si>
    <t>Пересечения с изменением высоты</t>
  </si>
  <si>
    <t>Описание</t>
  </si>
  <si>
    <t>Протокол испытания</t>
  </si>
  <si>
    <t>Время обнаружения</t>
  </si>
  <si>
    <t>Зафиксировано оператором</t>
  </si>
  <si>
    <t>Время конфликта по плану</t>
  </si>
  <si>
    <t>мин:сек</t>
  </si>
  <si>
    <t>сек</t>
  </si>
  <si>
    <t>Время предсказания</t>
  </si>
  <si>
    <t>Конфликт (номер для плановых, позывные участников для ложных)</t>
  </si>
  <si>
    <t>Поправки</t>
  </si>
  <si>
    <t>Начало теста на экране</t>
  </si>
  <si>
    <t>Коэф. ускорения</t>
  </si>
  <si>
    <t>Ложная тревога</t>
  </si>
  <si>
    <t>На экране</t>
  </si>
  <si>
    <t>Ложных сообщений</t>
  </si>
  <si>
    <t>Николай Крайнов</t>
  </si>
  <si>
    <t>Минимально допустимое</t>
  </si>
  <si>
    <t>Ж</t>
  </si>
  <si>
    <t>М</t>
  </si>
  <si>
    <t>Денис Конограй</t>
  </si>
  <si>
    <t>Егор Соболев</t>
  </si>
  <si>
    <t>На одном курсе с изменением высоты</t>
  </si>
  <si>
    <t>На одном курсе на одной высоте</t>
  </si>
  <si>
    <t>Андрей Субботкин</t>
  </si>
  <si>
    <t>ANA58/AFL2455</t>
  </si>
  <si>
    <t>ANA58/AFL2433</t>
  </si>
  <si>
    <t>KLM67/AFR01</t>
  </si>
  <si>
    <t>Андрей Солдатенко</t>
  </si>
  <si>
    <t>Вадим Чахов</t>
  </si>
  <si>
    <t>AFR01/KLM67</t>
  </si>
  <si>
    <t>UTA427/SBI2427</t>
  </si>
  <si>
    <t>Валерий Зомонов</t>
  </si>
  <si>
    <t>KLM167/FIN123</t>
  </si>
  <si>
    <t>SBI86/ANA58</t>
  </si>
  <si>
    <t>AFL2418/DNV4863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</si>
</sst>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7" fontId="0" fillId="0" borderId="1" xfId="0" quotePrefix="1" applyNumberFormat="1" applyFill="1" applyBorder="1"/>
    <xf numFmtId="0" fontId="0" fillId="2" borderId="6" xfId="0" applyFill="1" applyBorder="1" applyAlignment="1">
      <alignment horizontal="left"/>
    </xf>
    <xf numFmtId="0" fontId="0" fillId="0" borderId="3" xfId="0" applyFill="1" applyBorder="1"/>
    <xf numFmtId="0" fontId="0" fillId="0" borderId="7" xfId="0" applyFill="1" applyBorder="1"/>
    <xf numFmtId="0" fontId="0" fillId="0" borderId="8" xfId="0" applyFill="1" applyBorder="1"/>
    <xf numFmtId="45" fontId="0" fillId="0" borderId="1" xfId="0" applyNumberForma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45" fontId="0" fillId="0" borderId="0" xfId="0" applyNumberFormat="1" applyBorder="1"/>
    <xf numFmtId="0" fontId="0" fillId="0" borderId="0" xfId="0" applyAlignment="1">
      <alignment vertical="top"/>
    </xf>
    <xf numFmtId="1" fontId="0" fillId="3" borderId="1" xfId="0" applyNumberFormat="1" applyFill="1" applyBorder="1"/>
    <xf numFmtId="0" fontId="2" fillId="4" borderId="1" xfId="0" applyFont="1" applyFill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" fontId="0" fillId="3" borderId="1" xfId="0" applyNumberFormat="1" applyFill="1" applyBorder="1" applyAlignment="1">
      <alignment vertical="top"/>
    </xf>
    <xf numFmtId="1" fontId="0" fillId="0" borderId="1" xfId="0" applyNumberForma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G21" sqref="G21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7" width="12" customWidth="1"/>
    <col min="8" max="8" width="16.140625" customWidth="1"/>
    <col min="9" max="9" width="12.5703125" customWidth="1"/>
    <col min="10" max="10" width="12.28515625" customWidth="1"/>
    <col min="11" max="11" width="10" bestFit="1" customWidth="1"/>
    <col min="12" max="12" width="12.85546875" customWidth="1"/>
    <col min="13" max="13" width="9" bestFit="1" customWidth="1"/>
    <col min="14" max="14" width="10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 t="s">
        <v>68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30" x14ac:dyDescent="0.25">
      <c r="A3" s="55">
        <v>1</v>
      </c>
      <c r="B3" s="56">
        <v>43668</v>
      </c>
      <c r="C3" s="57" t="s">
        <v>49</v>
      </c>
      <c r="D3" s="57" t="s">
        <v>86</v>
      </c>
      <c r="E3" s="57">
        <v>18</v>
      </c>
      <c r="F3" s="58" t="s">
        <v>21</v>
      </c>
      <c r="G3" s="52">
        <v>1</v>
      </c>
      <c r="H3" s="53" t="str">
        <f>VLOOKUP(G3,'Время - пересеч.'!A15:B19,2,FALSE)</f>
        <v>Пересечения на одной высоте</v>
      </c>
      <c r="I3" s="54">
        <f>K22</f>
        <v>35</v>
      </c>
      <c r="J3" s="54">
        <f>K23</f>
        <v>31</v>
      </c>
      <c r="K3" s="54">
        <f>K24</f>
        <v>36</v>
      </c>
      <c r="L3" s="54">
        <f>K25</f>
        <v>160</v>
      </c>
      <c r="M3" s="54">
        <f>K26</f>
        <v>110</v>
      </c>
      <c r="N3" s="54">
        <f>K27</f>
        <v>29</v>
      </c>
      <c r="O3" s="55">
        <f>SUM(M21:M27)</f>
        <v>1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25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24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6" x14ac:dyDescent="0.25">
      <c r="J17" s="19"/>
      <c r="K17" s="22"/>
      <c r="L17" s="26"/>
    </row>
    <row r="18" spans="3:16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6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6" x14ac:dyDescent="0.25">
      <c r="C20" s="39"/>
      <c r="D20" s="40"/>
      <c r="E20" s="39"/>
      <c r="F20" s="29" t="s">
        <v>81</v>
      </c>
      <c r="G20" s="29" t="s">
        <v>23</v>
      </c>
      <c r="H20" s="29" t="s">
        <v>24</v>
      </c>
      <c r="I20" s="44"/>
      <c r="J20" s="42"/>
      <c r="K20" s="42"/>
      <c r="L20" s="39"/>
      <c r="M20" s="40"/>
    </row>
    <row r="21" spans="3:16" x14ac:dyDescent="0.25">
      <c r="C21" s="2" t="s">
        <v>52</v>
      </c>
      <c r="D21" s="3"/>
      <c r="E21" s="3"/>
      <c r="F21" s="17">
        <v>3.5879629629629629E-3</v>
      </c>
      <c r="G21" s="17">
        <f>F21-F$15</f>
        <v>2.8935185185185184E-3</v>
      </c>
      <c r="H21" s="17">
        <f>G21/F$16</f>
        <v>1.4467592592592592E-3</v>
      </c>
      <c r="I21" s="17">
        <v>1.3888888888888889E-3</v>
      </c>
      <c r="J21" s="3"/>
      <c r="K21" s="3"/>
      <c r="L21" s="3"/>
      <c r="M21" s="3">
        <v>1</v>
      </c>
    </row>
    <row r="22" spans="3:16" x14ac:dyDescent="0.25">
      <c r="C22" s="1">
        <v>1</v>
      </c>
      <c r="D22" s="17">
        <f>VLOOKUP(C22,'Время - пересеч.'!A$4:D$9,4,FALSE)</f>
        <v>3.90625E-3</v>
      </c>
      <c r="E22" s="17">
        <f>VLOOKUP(C22,'Время - пересеч.'!A$4:G$9,7,FALSE)</f>
        <v>3.6747685185185286E-3</v>
      </c>
      <c r="F22" s="17">
        <v>7.6388888888888886E-3</v>
      </c>
      <c r="G22" s="17">
        <f>F22-F$15</f>
        <v>6.9444444444444441E-3</v>
      </c>
      <c r="H22" s="17">
        <f>G22/F$16</f>
        <v>3.472222222222222E-3</v>
      </c>
      <c r="I22" s="17">
        <v>3.4953703703703705E-3</v>
      </c>
      <c r="J22" s="17">
        <f>D22-I22</f>
        <v>4.1087962962962953E-4</v>
      </c>
      <c r="K22" s="20">
        <f>MINUTE(J22)*60+SECOND(J22)</f>
        <v>35</v>
      </c>
      <c r="L22" s="20">
        <f>MINUTE(D22-E22)*60+SECOND(D22-E22)</f>
        <v>20</v>
      </c>
      <c r="M22" s="2" t="str">
        <f>IF(K22&lt;L22,"Поздно","")</f>
        <v/>
      </c>
    </row>
    <row r="23" spans="3:16" x14ac:dyDescent="0.25">
      <c r="C23" s="1">
        <v>2</v>
      </c>
      <c r="D23" s="17">
        <f>VLOOKUP(C23,'Время - пересеч.'!A$4:D$9,4,FALSE)</f>
        <v>4.6875000000000111E-3</v>
      </c>
      <c r="E23" s="17">
        <f>VLOOKUP(C23,'Время - пересеч.'!A$4:G$9,7,FALSE)</f>
        <v>4.5428240740740811E-3</v>
      </c>
      <c r="F23" s="17">
        <v>9.3749999999999997E-3</v>
      </c>
      <c r="G23" s="17">
        <f>F23-F$15</f>
        <v>8.6805555555555559E-3</v>
      </c>
      <c r="H23" s="17">
        <f>G23/F$16</f>
        <v>4.340277777777778E-3</v>
      </c>
      <c r="I23" s="17">
        <v>4.3287037037037035E-3</v>
      </c>
      <c r="J23" s="17">
        <f>D23-I23</f>
        <v>3.5879629629630757E-4</v>
      </c>
      <c r="K23" s="20">
        <f t="shared" ref="K23:K27" si="0">MINUTE(J23)*60+SECOND(J23)</f>
        <v>31</v>
      </c>
      <c r="L23" s="20">
        <f>MINUTE(D23-E23)*60+SECOND(D23-E23)</f>
        <v>13</v>
      </c>
      <c r="M23" s="2" t="str">
        <f t="shared" ref="M23:M27" si="1">IF(K23&lt;L23,"Поздно","")</f>
        <v/>
      </c>
    </row>
    <row r="24" spans="3:16" x14ac:dyDescent="0.25">
      <c r="C24" s="1">
        <v>3</v>
      </c>
      <c r="D24" s="17">
        <f>VLOOKUP(C24,'Время - пересеч.'!A$4:D$9,4,FALSE)</f>
        <v>6.4525462962962965E-3</v>
      </c>
      <c r="E24" s="17">
        <f>VLOOKUP(C24,'Время - пересеч.'!A$4:G$9,7,FALSE)</f>
        <v>6.1631944444444364E-3</v>
      </c>
      <c r="F24" s="17">
        <v>1.2847222222222223E-2</v>
      </c>
      <c r="G24" s="17">
        <f>F24-F$15</f>
        <v>1.215277777777778E-2</v>
      </c>
      <c r="H24" s="17">
        <f>G24/F$16</f>
        <v>6.0763888888888899E-3</v>
      </c>
      <c r="I24" s="17">
        <v>6.0416666666666665E-3</v>
      </c>
      <c r="J24" s="17">
        <f>D24-I24</f>
        <v>4.1087962962962996E-4</v>
      </c>
      <c r="K24" s="20">
        <f t="shared" si="0"/>
        <v>36</v>
      </c>
      <c r="L24" s="20">
        <f>MINUTE(D24-E24)*60+SECOND(D24-E24)</f>
        <v>25</v>
      </c>
      <c r="M24" s="2" t="str">
        <f t="shared" si="1"/>
        <v/>
      </c>
    </row>
    <row r="25" spans="3:16" x14ac:dyDescent="0.25">
      <c r="C25" s="1">
        <v>4</v>
      </c>
      <c r="D25" s="17">
        <f>VLOOKUP(C25,'Время - пересеч.'!A$4:D$9,4,FALSE)</f>
        <v>7.66782407407407E-3</v>
      </c>
      <c r="E25" s="17">
        <f>VLOOKUP(C25,'Время - пересеч.'!A$4:G$9,7,FALSE)</f>
        <v>7.0312499999999889E-3</v>
      </c>
      <c r="F25" s="17">
        <v>1.2268518518518519E-2</v>
      </c>
      <c r="G25" s="17">
        <f>F25-F$15</f>
        <v>1.1574074074074075E-2</v>
      </c>
      <c r="H25" s="17">
        <f>G25/F$16</f>
        <v>5.7870370370370376E-3</v>
      </c>
      <c r="I25" s="17">
        <v>5.8101851851851856E-3</v>
      </c>
      <c r="J25" s="17">
        <f>D25-I25</f>
        <v>1.8576388888888844E-3</v>
      </c>
      <c r="K25" s="20">
        <f t="shared" si="0"/>
        <v>160</v>
      </c>
      <c r="L25" s="20">
        <f>MINUTE(D25-E25)*60+SECOND(D25-E25)</f>
        <v>55</v>
      </c>
      <c r="M25" s="2" t="str">
        <f t="shared" si="1"/>
        <v/>
      </c>
    </row>
    <row r="26" spans="3:16" x14ac:dyDescent="0.25">
      <c r="C26" s="1">
        <v>5</v>
      </c>
      <c r="D26" s="17">
        <f>VLOOKUP(C26,'Время - пересеч.'!A$4:D$9,4,FALSE)</f>
        <v>8.8252314814814825E-3</v>
      </c>
      <c r="E26" s="17">
        <f>VLOOKUP(C26,'Время - пересеч.'!A$4:G$9,7,FALSE)</f>
        <v>8.5937500000000111E-3</v>
      </c>
      <c r="F26" s="17">
        <v>1.7187499999999998E-2</v>
      </c>
      <c r="G26" s="17">
        <f>F26-F$15</f>
        <v>1.6493055555555552E-2</v>
      </c>
      <c r="H26" s="17">
        <f>G26/F$16</f>
        <v>8.2465277777777762E-3</v>
      </c>
      <c r="I26" s="17">
        <v>7.5578703703703702E-3</v>
      </c>
      <c r="J26" s="17">
        <f>D26-I26</f>
        <v>1.2673611111111123E-3</v>
      </c>
      <c r="K26" s="20">
        <f t="shared" si="0"/>
        <v>110</v>
      </c>
      <c r="L26" s="20">
        <f>MINUTE(D26-E26)*60+SECOND(D26-E26)</f>
        <v>20</v>
      </c>
      <c r="M26" s="2" t="str">
        <f t="shared" si="1"/>
        <v/>
      </c>
    </row>
    <row r="27" spans="3:16" x14ac:dyDescent="0.25">
      <c r="C27" s="1">
        <v>6</v>
      </c>
      <c r="D27" s="17">
        <f>VLOOKUP(C27,'Время - пересеч.'!A$4:D$9,4,FALSE)</f>
        <v>9.4907407407407163E-3</v>
      </c>
      <c r="E27" s="17">
        <f>VLOOKUP(C27,'Время - пересеч.'!A$4:G$9,7,FALSE)</f>
        <v>9.3171296296296058E-3</v>
      </c>
      <c r="F27" s="17">
        <v>1.9039351851851852E-2</v>
      </c>
      <c r="G27" s="17">
        <f>F27-F$15</f>
        <v>1.8344907407407407E-2</v>
      </c>
      <c r="H27" s="17">
        <f>G27/F$16</f>
        <v>9.1724537037037035E-3</v>
      </c>
      <c r="I27" s="17">
        <v>9.1550925925925931E-3</v>
      </c>
      <c r="J27" s="17">
        <f>D27-I27</f>
        <v>3.3564814814812313E-4</v>
      </c>
      <c r="K27" s="20">
        <f t="shared" si="0"/>
        <v>29</v>
      </c>
      <c r="L27" s="20">
        <f>MINUTE(D27-E27)*60+SECOND(D27-E27)</f>
        <v>15</v>
      </c>
      <c r="M27" s="2" t="str">
        <f t="shared" si="1"/>
        <v/>
      </c>
    </row>
    <row r="28" spans="3:16" x14ac:dyDescent="0.25">
      <c r="F28" s="19"/>
      <c r="G28" s="22"/>
      <c r="H28" s="22"/>
      <c r="I28" s="22"/>
      <c r="J28" s="22"/>
      <c r="K28" s="22"/>
      <c r="L28" s="22"/>
      <c r="M28" s="22"/>
      <c r="N28" s="22"/>
      <c r="O28" s="31"/>
      <c r="P28" s="31"/>
    </row>
  </sheetData>
  <mergeCells count="20">
    <mergeCell ref="I1:N1"/>
    <mergeCell ref="A1:A2"/>
    <mergeCell ref="B1:B2"/>
    <mergeCell ref="C1:C2"/>
    <mergeCell ref="D1:D2"/>
    <mergeCell ref="E1:E2"/>
    <mergeCell ref="G1:H1"/>
    <mergeCell ref="M18:M20"/>
    <mergeCell ref="E18:E20"/>
    <mergeCell ref="F1:F2"/>
    <mergeCell ref="O1:O2"/>
    <mergeCell ref="F19:H19"/>
    <mergeCell ref="F18:I18"/>
    <mergeCell ref="D18:D20"/>
    <mergeCell ref="I19:I20"/>
    <mergeCell ref="J19:J20"/>
    <mergeCell ref="K19:K20"/>
    <mergeCell ref="J18:L18"/>
    <mergeCell ref="L19:L20"/>
    <mergeCell ref="C18:C20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Q11" sqref="Q11"/>
    </sheetView>
  </sheetViews>
  <sheetFormatPr defaultRowHeight="15" x14ac:dyDescent="0.25"/>
  <cols>
    <col min="1" max="1" width="25" bestFit="1" customWidth="1"/>
    <col min="2" max="2" width="6.7109375" bestFit="1" customWidth="1"/>
    <col min="3" max="3" width="10.140625" bestFit="1" customWidth="1"/>
    <col min="4" max="4" width="20.42578125" bestFit="1" customWidth="1"/>
    <col min="6" max="6" width="8" bestFit="1" customWidth="1"/>
    <col min="7" max="7" width="15.85546875" customWidth="1"/>
    <col min="8" max="8" width="7.28515625" customWidth="1"/>
    <col min="9" max="9" width="16.140625" customWidth="1"/>
    <col min="16" max="16" width="28.140625" customWidth="1"/>
    <col min="17" max="17" width="13.28515625" customWidth="1"/>
  </cols>
  <sheetData>
    <row r="1" spans="1:17" x14ac:dyDescent="0.25">
      <c r="B1" s="4" t="s">
        <v>5</v>
      </c>
      <c r="C1" s="4" t="s">
        <v>2</v>
      </c>
      <c r="D1" s="8" t="s">
        <v>0</v>
      </c>
      <c r="E1" s="4" t="s">
        <v>3</v>
      </c>
      <c r="F1" s="4" t="s">
        <v>4</v>
      </c>
      <c r="G1" s="6" t="s">
        <v>22</v>
      </c>
      <c r="H1" s="62" t="s">
        <v>63</v>
      </c>
      <c r="I1" s="63"/>
      <c r="J1" s="6"/>
      <c r="K1" s="13" t="s">
        <v>6</v>
      </c>
      <c r="L1" s="10"/>
      <c r="M1" s="10"/>
      <c r="N1" s="10"/>
      <c r="O1" s="11"/>
      <c r="P1" s="4" t="s">
        <v>19</v>
      </c>
      <c r="Q1" s="4" t="s">
        <v>1</v>
      </c>
    </row>
    <row r="2" spans="1:17" x14ac:dyDescent="0.25">
      <c r="A2" s="5" t="s">
        <v>14</v>
      </c>
      <c r="B2" s="12"/>
      <c r="C2" s="7" t="s">
        <v>18</v>
      </c>
      <c r="D2" s="7"/>
      <c r="E2" s="9" t="s">
        <v>16</v>
      </c>
      <c r="F2" s="9" t="s">
        <v>15</v>
      </c>
      <c r="G2" s="9" t="s">
        <v>13</v>
      </c>
      <c r="H2" s="34" t="s">
        <v>61</v>
      </c>
      <c r="I2" s="28" t="s">
        <v>68</v>
      </c>
      <c r="J2" s="14" t="s">
        <v>17</v>
      </c>
      <c r="K2" s="15"/>
      <c r="L2" s="15"/>
      <c r="M2" s="15"/>
      <c r="N2" s="15"/>
      <c r="O2" s="16"/>
      <c r="P2" s="7" t="s">
        <v>20</v>
      </c>
      <c r="Q2" s="1"/>
    </row>
    <row r="3" spans="1:17" x14ac:dyDescent="0.25">
      <c r="B3" s="4"/>
      <c r="C3" s="4"/>
      <c r="D3" s="4"/>
      <c r="E3" s="4"/>
      <c r="F3" s="4"/>
      <c r="G3" s="4"/>
      <c r="H3" s="4"/>
      <c r="I3" s="4"/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4"/>
      <c r="Q3" s="4"/>
    </row>
    <row r="4" spans="1:17" ht="30" x14ac:dyDescent="0.25">
      <c r="B4" s="65">
        <f>'1'!A3</f>
        <v>1</v>
      </c>
      <c r="C4" s="56">
        <f>'1'!B3</f>
        <v>43668</v>
      </c>
      <c r="D4" s="66" t="str">
        <f>'1'!C3</f>
        <v>Александр Самсонов</v>
      </c>
      <c r="E4" s="65" t="str">
        <f>'1'!D3</f>
        <v>М</v>
      </c>
      <c r="F4" s="65">
        <f>'1'!E3</f>
        <v>18</v>
      </c>
      <c r="G4" s="65" t="str">
        <f>'1'!F3</f>
        <v>VR</v>
      </c>
      <c r="H4" s="65">
        <f>'1'!G3</f>
        <v>1</v>
      </c>
      <c r="I4" s="64" t="str">
        <f>'1'!H3</f>
        <v>Пересечения на одной высоте</v>
      </c>
      <c r="J4" s="65">
        <f>'1'!I3</f>
        <v>35</v>
      </c>
      <c r="K4" s="65">
        <f>'1'!J3</f>
        <v>31</v>
      </c>
      <c r="L4" s="65">
        <f>'1'!K3</f>
        <v>36</v>
      </c>
      <c r="M4" s="65">
        <f>'1'!L3</f>
        <v>160</v>
      </c>
      <c r="N4" s="65">
        <f>'1'!M3</f>
        <v>110</v>
      </c>
      <c r="O4" s="65">
        <f>'1'!N3</f>
        <v>29</v>
      </c>
      <c r="P4" s="65">
        <f>'1'!O3</f>
        <v>1</v>
      </c>
      <c r="Q4" s="51"/>
    </row>
    <row r="5" spans="1:17" ht="30" x14ac:dyDescent="0.25">
      <c r="B5" s="65">
        <f>'2'!A3</f>
        <v>2</v>
      </c>
      <c r="C5" s="56">
        <f>'2'!B3</f>
        <v>43669</v>
      </c>
      <c r="D5" s="66" t="str">
        <f>'2'!C3</f>
        <v>Анна Ромашкина</v>
      </c>
      <c r="E5" s="65" t="str">
        <f>'2'!D3</f>
        <v>Ж</v>
      </c>
      <c r="F5" s="65">
        <f>'2'!E3</f>
        <v>18</v>
      </c>
      <c r="G5" s="65" t="str">
        <f>'2'!F3</f>
        <v>VR</v>
      </c>
      <c r="H5" s="65">
        <f>'2'!G3</f>
        <v>1</v>
      </c>
      <c r="I5" s="64" t="str">
        <f>'2'!H3</f>
        <v>Пересечения на одной высоте</v>
      </c>
      <c r="J5" s="65">
        <f>'2'!I3</f>
        <v>95</v>
      </c>
      <c r="K5" s="65">
        <f>'2'!J3</f>
        <v>37</v>
      </c>
      <c r="L5" s="67">
        <f>'2'!K3</f>
        <v>14</v>
      </c>
      <c r="M5" s="65">
        <f>'2'!L3</f>
        <v>157</v>
      </c>
      <c r="N5" s="65">
        <f>'2'!M3</f>
        <v>28</v>
      </c>
      <c r="O5" s="60" t="str">
        <f>'2'!N3</f>
        <v>нет</v>
      </c>
      <c r="P5" s="65">
        <f>'2'!O3</f>
        <v>10</v>
      </c>
      <c r="Q5" s="51"/>
    </row>
    <row r="6" spans="1:17" ht="45" x14ac:dyDescent="0.25">
      <c r="B6" s="51">
        <f>'3'!A3</f>
        <v>3</v>
      </c>
      <c r="C6" s="56">
        <f>'3'!B3</f>
        <v>43669</v>
      </c>
      <c r="D6" s="51" t="str">
        <f>'3'!C3</f>
        <v>Николай Крайнов</v>
      </c>
      <c r="E6" s="65" t="str">
        <f>'3'!D3</f>
        <v>М</v>
      </c>
      <c r="F6" s="51">
        <f>'3'!E3</f>
        <v>19</v>
      </c>
      <c r="G6" s="65" t="str">
        <f>'3'!F3</f>
        <v>VR</v>
      </c>
      <c r="H6" s="51">
        <f>'3'!G3</f>
        <v>2</v>
      </c>
      <c r="I6" s="64" t="str">
        <f>'3'!H3</f>
        <v>Пересечения с изменением высоты</v>
      </c>
      <c r="J6" s="51">
        <f>'3'!I3</f>
        <v>62</v>
      </c>
      <c r="K6" s="51">
        <f>'3'!J3</f>
        <v>76</v>
      </c>
      <c r="L6" s="51">
        <f>'3'!K3</f>
        <v>47</v>
      </c>
      <c r="M6" s="67">
        <f>'3'!L3</f>
        <v>37</v>
      </c>
      <c r="N6" s="51">
        <f>'3'!M3</f>
        <v>55</v>
      </c>
      <c r="O6" s="51">
        <f>'3'!N3</f>
        <v>15</v>
      </c>
      <c r="P6" s="51">
        <f>'3'!O3</f>
        <v>0</v>
      </c>
      <c r="Q6" s="51"/>
    </row>
    <row r="7" spans="1:17" ht="45" x14ac:dyDescent="0.25">
      <c r="B7" s="51">
        <f>'4'!A3</f>
        <v>4</v>
      </c>
      <c r="C7" s="56">
        <f>'4'!B3</f>
        <v>43670</v>
      </c>
      <c r="D7" s="51" t="str">
        <f>'4'!C3</f>
        <v>Денис Конограй</v>
      </c>
      <c r="E7" s="65" t="str">
        <f>'4'!D3</f>
        <v>М</v>
      </c>
      <c r="F7" s="51">
        <f>'4'!E3</f>
        <v>18</v>
      </c>
      <c r="G7" s="65" t="str">
        <f>'4'!F3</f>
        <v>VR</v>
      </c>
      <c r="H7" s="51">
        <f>'4'!G3</f>
        <v>2</v>
      </c>
      <c r="I7" s="64" t="str">
        <f>'4'!H3</f>
        <v>Пересечения с изменением высоты</v>
      </c>
      <c r="J7" s="51">
        <f>'4'!I3</f>
        <v>259</v>
      </c>
      <c r="K7" s="51">
        <f>'4'!J3</f>
        <v>131</v>
      </c>
      <c r="L7" s="51">
        <f>'4'!K3</f>
        <v>29</v>
      </c>
      <c r="M7" s="68">
        <f>'4'!L3</f>
        <v>162</v>
      </c>
      <c r="N7" s="51">
        <f>'4'!M3</f>
        <v>195</v>
      </c>
      <c r="O7" s="51">
        <f>'4'!N3</f>
        <v>158</v>
      </c>
      <c r="P7" s="51">
        <f>'4'!O3</f>
        <v>0</v>
      </c>
      <c r="Q7" s="51"/>
    </row>
    <row r="8" spans="1:17" ht="45" x14ac:dyDescent="0.25">
      <c r="B8" s="51">
        <f>'5'!A3</f>
        <v>5</v>
      </c>
      <c r="C8" s="56">
        <f>'5'!B3</f>
        <v>43670</v>
      </c>
      <c r="D8" s="51" t="str">
        <f>'5'!C3</f>
        <v>Егор Соболев</v>
      </c>
      <c r="E8" s="65" t="str">
        <f>'5'!D3</f>
        <v>М</v>
      </c>
      <c r="F8" s="51">
        <f>'5'!E3</f>
        <v>18</v>
      </c>
      <c r="G8" s="65" t="str">
        <f>'5'!F3</f>
        <v>VR</v>
      </c>
      <c r="H8" s="51">
        <f>'5'!G3</f>
        <v>4</v>
      </c>
      <c r="I8" s="64" t="str">
        <f>'5'!H3</f>
        <v>На одном курсе с изменением высоты</v>
      </c>
      <c r="J8" s="51">
        <f>'5'!I3</f>
        <v>195</v>
      </c>
      <c r="K8" s="51">
        <f>'5'!J3</f>
        <v>139</v>
      </c>
      <c r="L8" s="51">
        <f>'5'!K3</f>
        <v>16</v>
      </c>
      <c r="M8" s="68">
        <f>'5'!L3</f>
        <v>368</v>
      </c>
      <c r="N8" s="51">
        <f>'5'!M3</f>
        <v>255</v>
      </c>
      <c r="O8" s="51">
        <f>'5'!N3</f>
        <v>275</v>
      </c>
      <c r="P8" s="51">
        <f>'5'!O3</f>
        <v>0</v>
      </c>
      <c r="Q8" s="51"/>
    </row>
    <row r="9" spans="1:17" ht="45" x14ac:dyDescent="0.25">
      <c r="B9" s="51">
        <f>'6'!A3</f>
        <v>6</v>
      </c>
      <c r="C9" s="56">
        <f>'6'!B3</f>
        <v>43671</v>
      </c>
      <c r="D9" s="51" t="str">
        <f>'6'!C3</f>
        <v>Андрей Субботкин</v>
      </c>
      <c r="E9" s="65" t="str">
        <f>'6'!D3</f>
        <v>М</v>
      </c>
      <c r="F9" s="51">
        <f>'6'!E3</f>
        <v>18</v>
      </c>
      <c r="G9" s="65" t="str">
        <f>'6'!F3</f>
        <v>VR</v>
      </c>
      <c r="H9" s="51">
        <f>'6'!G3</f>
        <v>4</v>
      </c>
      <c r="I9" s="64" t="str">
        <f>'6'!H3</f>
        <v>На одном курсе с изменением высоты</v>
      </c>
      <c r="J9" s="51">
        <f>'6'!I3</f>
        <v>227</v>
      </c>
      <c r="K9" s="51">
        <f>'6'!J3</f>
        <v>51</v>
      </c>
      <c r="L9" s="67">
        <f>'6'!K3</f>
        <v>4</v>
      </c>
      <c r="M9" s="68">
        <f>'6'!L3</f>
        <v>392</v>
      </c>
      <c r="N9" s="51">
        <f>'6'!M3</f>
        <v>60</v>
      </c>
      <c r="O9" s="51">
        <f>'6'!N3</f>
        <v>35</v>
      </c>
      <c r="P9" s="51">
        <f>'6'!O3</f>
        <v>3</v>
      </c>
      <c r="Q9" s="51"/>
    </row>
    <row r="10" spans="1:17" ht="30" x14ac:dyDescent="0.25">
      <c r="B10" s="51">
        <f>'7'!A3</f>
        <v>7</v>
      </c>
      <c r="C10" s="56">
        <f>'7'!B3</f>
        <v>43671</v>
      </c>
      <c r="D10" s="51" t="str">
        <f>'7'!C3</f>
        <v>Андрей Солдатенко</v>
      </c>
      <c r="E10" s="65" t="str">
        <f>'7'!D3</f>
        <v>М</v>
      </c>
      <c r="F10" s="51">
        <f>'7'!E3</f>
        <v>18</v>
      </c>
      <c r="G10" s="65" t="str">
        <f>'7'!F3</f>
        <v>VR</v>
      </c>
      <c r="H10" s="51">
        <f>'7'!G3</f>
        <v>3</v>
      </c>
      <c r="I10" s="64" t="str">
        <f>'7'!H3</f>
        <v>На одном курсе на одной высоте</v>
      </c>
      <c r="J10" s="51">
        <f>'7'!I3</f>
        <v>183</v>
      </c>
      <c r="K10" s="51">
        <f>'7'!J3</f>
        <v>215</v>
      </c>
      <c r="L10" s="51">
        <f>'7'!K3</f>
        <v>65</v>
      </c>
      <c r="M10" s="68">
        <f>'7'!L3</f>
        <v>428</v>
      </c>
      <c r="N10" s="51">
        <f>'7'!M3</f>
        <v>220</v>
      </c>
      <c r="O10" s="67">
        <f>'7'!N3</f>
        <v>28</v>
      </c>
      <c r="P10" s="51">
        <f>'7'!O3</f>
        <v>0</v>
      </c>
      <c r="Q10" s="51"/>
    </row>
    <row r="11" spans="1:17" ht="45" x14ac:dyDescent="0.25">
      <c r="B11" s="51">
        <f>'8'!A3</f>
        <v>8</v>
      </c>
      <c r="C11" s="56">
        <f>'8'!B3</f>
        <v>43672</v>
      </c>
      <c r="D11" s="51" t="str">
        <f>'8'!C3</f>
        <v>Вадим Чахов</v>
      </c>
      <c r="E11" s="65" t="str">
        <f>'8'!D3</f>
        <v>М</v>
      </c>
      <c r="F11" s="51">
        <f>'8'!E3</f>
        <v>19</v>
      </c>
      <c r="G11" s="65" t="str">
        <f>'8'!F3</f>
        <v>VR</v>
      </c>
      <c r="H11" s="51">
        <f>'8'!G3</f>
        <v>3</v>
      </c>
      <c r="I11" s="64" t="str">
        <f>'8'!H3</f>
        <v>На одном курсе на одной высоте</v>
      </c>
      <c r="J11" s="67">
        <f>'8'!I3</f>
        <v>9</v>
      </c>
      <c r="K11" s="51">
        <f>'8'!J3</f>
        <v>225</v>
      </c>
      <c r="L11" s="51">
        <f>'8'!K3</f>
        <v>19</v>
      </c>
      <c r="M11" s="68">
        <f>'8'!L3</f>
        <v>406</v>
      </c>
      <c r="N11" s="51">
        <f>'8'!M3</f>
        <v>120</v>
      </c>
      <c r="O11" s="51">
        <f>'8'!N3</f>
        <v>66</v>
      </c>
      <c r="P11" s="51">
        <f>'8'!O3</f>
        <v>2</v>
      </c>
      <c r="Q11" s="51"/>
    </row>
    <row r="12" spans="1:17" ht="30" x14ac:dyDescent="0.25">
      <c r="B12" s="51">
        <f>'9'!A3</f>
        <v>9</v>
      </c>
      <c r="C12" s="56">
        <f>'9'!B3</f>
        <v>43672</v>
      </c>
      <c r="D12" s="51" t="str">
        <f>'9'!C3</f>
        <v>Валерий Зомонов</v>
      </c>
      <c r="E12" s="65" t="str">
        <f>'9'!D3</f>
        <v>М</v>
      </c>
      <c r="F12" s="51">
        <f>'9'!E3</f>
        <v>19</v>
      </c>
      <c r="G12" s="65" t="str">
        <f>'9'!F3</f>
        <v>VR</v>
      </c>
      <c r="H12" s="51">
        <f>'9'!G3</f>
        <v>1</v>
      </c>
      <c r="I12" s="64" t="str">
        <f>'9'!H3</f>
        <v>Пересечения на одной высоте</v>
      </c>
      <c r="J12" s="60" t="str">
        <f>'9'!I3</f>
        <v>нет</v>
      </c>
      <c r="K12" s="51">
        <f>'9'!J3</f>
        <v>150</v>
      </c>
      <c r="L12" s="60" t="str">
        <f>'9'!K3</f>
        <v>нет</v>
      </c>
      <c r="M12" s="68">
        <f>'9'!L3</f>
        <v>65</v>
      </c>
      <c r="N12" s="51">
        <f>'9'!M3</f>
        <v>139</v>
      </c>
      <c r="O12" s="51">
        <f>'9'!N3</f>
        <v>23</v>
      </c>
      <c r="P12" s="51">
        <f>'9'!O3</f>
        <v>3</v>
      </c>
      <c r="Q12" s="51"/>
    </row>
    <row r="15" spans="1:17" x14ac:dyDescent="0.25">
      <c r="J15" s="35" t="s">
        <v>26</v>
      </c>
      <c r="L15" t="s">
        <v>45</v>
      </c>
    </row>
    <row r="17" spans="10:12" x14ac:dyDescent="0.25">
      <c r="J17" s="24">
        <v>9</v>
      </c>
      <c r="L17" t="s">
        <v>46</v>
      </c>
    </row>
    <row r="18" spans="10:12" x14ac:dyDescent="0.25">
      <c r="L18" t="s">
        <v>47</v>
      </c>
    </row>
    <row r="19" spans="10:12" x14ac:dyDescent="0.25">
      <c r="L19" t="s">
        <v>48</v>
      </c>
    </row>
  </sheetData>
  <mergeCells count="1"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6" sqref="I6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43</v>
      </c>
      <c r="E1" t="s">
        <v>42</v>
      </c>
    </row>
    <row r="2" spans="1:10" x14ac:dyDescent="0.25">
      <c r="A2" s="23" t="s">
        <v>27</v>
      </c>
      <c r="B2" s="23" t="s">
        <v>28</v>
      </c>
      <c r="C2" s="23" t="s">
        <v>29</v>
      </c>
      <c r="D2" s="23" t="s">
        <v>30</v>
      </c>
      <c r="E2" s="23" t="s">
        <v>28</v>
      </c>
      <c r="F2" s="23" t="s">
        <v>29</v>
      </c>
      <c r="G2" s="23" t="s">
        <v>30</v>
      </c>
      <c r="H2" t="s">
        <v>44</v>
      </c>
    </row>
    <row r="3" spans="1:10" x14ac:dyDescent="0.25">
      <c r="C3" s="18">
        <v>0.41736111111111113</v>
      </c>
      <c r="D3">
        <v>0.5</v>
      </c>
      <c r="F3" s="18">
        <v>0.41736111111111113</v>
      </c>
      <c r="G3">
        <v>0.5</v>
      </c>
    </row>
    <row r="4" spans="1:10" x14ac:dyDescent="0.25">
      <c r="A4">
        <v>1</v>
      </c>
      <c r="B4" s="18">
        <v>0.42517361111111113</v>
      </c>
      <c r="C4" s="18">
        <f>B4-C$3</f>
        <v>7.8125E-3</v>
      </c>
      <c r="D4" s="18">
        <f>C4*D$3</f>
        <v>3.90625E-3</v>
      </c>
      <c r="E4" s="18">
        <v>0.42471064814814818</v>
      </c>
      <c r="F4" s="18">
        <f>E4-F$3</f>
        <v>7.3495370370370572E-3</v>
      </c>
      <c r="G4" s="18">
        <f>F4*G$3</f>
        <v>3.6747685185185286E-3</v>
      </c>
      <c r="H4">
        <f>MINUTE(D4-G4)*60+SECOND(D4-G4)</f>
        <v>20</v>
      </c>
      <c r="I4" t="s">
        <v>33</v>
      </c>
      <c r="J4" t="s">
        <v>34</v>
      </c>
    </row>
    <row r="5" spans="1:10" x14ac:dyDescent="0.25">
      <c r="A5">
        <v>2</v>
      </c>
      <c r="B5" s="18">
        <v>0.42673611111111115</v>
      </c>
      <c r="C5" s="18">
        <f t="shared" ref="C5:C9" si="0">B5-C$3</f>
        <v>9.3750000000000222E-3</v>
      </c>
      <c r="D5" s="18">
        <f t="shared" ref="D5:D9" si="1">C5*D$3</f>
        <v>4.6875000000000111E-3</v>
      </c>
      <c r="E5" s="18">
        <v>0.42644675925925929</v>
      </c>
      <c r="F5" s="18">
        <f t="shared" ref="F5:F9" si="2">E5-F$3</f>
        <v>9.0856481481481621E-3</v>
      </c>
      <c r="G5" s="18">
        <f t="shared" ref="G5:G9" si="3">F5*G$3</f>
        <v>4.5428240740740811E-3</v>
      </c>
      <c r="H5">
        <f t="shared" ref="H5:H9" si="4">MINUTE(D5-G5)*60+SECOND(D5-G5)</f>
        <v>13</v>
      </c>
      <c r="I5" t="s">
        <v>31</v>
      </c>
      <c r="J5" t="s">
        <v>32</v>
      </c>
    </row>
    <row r="6" spans="1:10" x14ac:dyDescent="0.25">
      <c r="A6">
        <v>3</v>
      </c>
      <c r="B6" s="18">
        <v>0.43026620370370372</v>
      </c>
      <c r="C6" s="18">
        <f t="shared" si="0"/>
        <v>1.2905092592592593E-2</v>
      </c>
      <c r="D6" s="18">
        <f t="shared" si="1"/>
        <v>6.4525462962962965E-3</v>
      </c>
      <c r="E6" s="18">
        <v>0.4296875</v>
      </c>
      <c r="F6" s="18">
        <f t="shared" si="2"/>
        <v>1.2326388888888873E-2</v>
      </c>
      <c r="G6" s="18">
        <f t="shared" si="3"/>
        <v>6.1631944444444364E-3</v>
      </c>
      <c r="H6">
        <f t="shared" si="4"/>
        <v>25</v>
      </c>
      <c r="I6" t="s">
        <v>37</v>
      </c>
      <c r="J6" t="s">
        <v>38</v>
      </c>
    </row>
    <row r="7" spans="1:10" x14ac:dyDescent="0.25">
      <c r="A7">
        <v>4</v>
      </c>
      <c r="B7" s="18">
        <v>0.43269675925925927</v>
      </c>
      <c r="C7" s="18">
        <f t="shared" ref="C7" si="5">B7-C$3</f>
        <v>1.533564814814814E-2</v>
      </c>
      <c r="D7" s="18">
        <f t="shared" ref="D7" si="6">C7*D$3</f>
        <v>7.66782407407407E-3</v>
      </c>
      <c r="E7" s="18">
        <v>0.4314236111111111</v>
      </c>
      <c r="F7" s="18">
        <f t="shared" ref="F7" si="7">E7-F$3</f>
        <v>1.4062499999999978E-2</v>
      </c>
      <c r="G7" s="18">
        <f t="shared" ref="G7" si="8">F7*G$3</f>
        <v>7.0312499999999889E-3</v>
      </c>
      <c r="H7">
        <f t="shared" si="4"/>
        <v>55</v>
      </c>
      <c r="I7" t="s">
        <v>35</v>
      </c>
      <c r="J7" t="s">
        <v>36</v>
      </c>
    </row>
    <row r="8" spans="1:10" x14ac:dyDescent="0.25">
      <c r="A8">
        <v>5</v>
      </c>
      <c r="B8" s="18">
        <v>0.43501157407407409</v>
      </c>
      <c r="C8" s="18">
        <f t="shared" si="0"/>
        <v>1.7650462962962965E-2</v>
      </c>
      <c r="D8" s="18">
        <f t="shared" si="1"/>
        <v>8.8252314814814825E-3</v>
      </c>
      <c r="E8" s="18">
        <v>0.43454861111111115</v>
      </c>
      <c r="F8" s="18">
        <f t="shared" si="2"/>
        <v>1.7187500000000022E-2</v>
      </c>
      <c r="G8" s="18">
        <f t="shared" si="3"/>
        <v>8.5937500000000111E-3</v>
      </c>
      <c r="H8">
        <f t="shared" si="4"/>
        <v>20</v>
      </c>
      <c r="I8" t="s">
        <v>39</v>
      </c>
      <c r="J8" t="s">
        <v>40</v>
      </c>
    </row>
    <row r="9" spans="1:10" x14ac:dyDescent="0.25">
      <c r="A9">
        <v>6</v>
      </c>
      <c r="B9" s="18">
        <v>0.43634259259259256</v>
      </c>
      <c r="C9" s="18">
        <f t="shared" si="0"/>
        <v>1.8981481481481433E-2</v>
      </c>
      <c r="D9" s="18">
        <f t="shared" si="1"/>
        <v>9.4907407407407163E-3</v>
      </c>
      <c r="E9" s="18">
        <v>0.43599537037037034</v>
      </c>
      <c r="F9" s="18">
        <f t="shared" si="2"/>
        <v>1.8634259259259212E-2</v>
      </c>
      <c r="G9" s="18">
        <f t="shared" si="3"/>
        <v>9.3171296296296058E-3</v>
      </c>
      <c r="H9">
        <f t="shared" si="4"/>
        <v>15</v>
      </c>
      <c r="I9" t="s">
        <v>40</v>
      </c>
      <c r="J9" t="s">
        <v>41</v>
      </c>
    </row>
    <row r="13" spans="1:10" x14ac:dyDescent="0.25">
      <c r="A13" t="s">
        <v>64</v>
      </c>
    </row>
    <row r="14" spans="1:10" x14ac:dyDescent="0.25">
      <c r="A14" t="s">
        <v>61</v>
      </c>
      <c r="B14" t="s">
        <v>68</v>
      </c>
    </row>
    <row r="15" spans="1:10" x14ac:dyDescent="0.25">
      <c r="A15">
        <v>1</v>
      </c>
      <c r="B15" t="s">
        <v>66</v>
      </c>
    </row>
    <row r="16" spans="1:10" x14ac:dyDescent="0.25">
      <c r="A16">
        <v>2</v>
      </c>
      <c r="B16" t="s">
        <v>67</v>
      </c>
    </row>
    <row r="17" spans="1:2" x14ac:dyDescent="0.25">
      <c r="A17">
        <v>3</v>
      </c>
      <c r="B17" t="s">
        <v>90</v>
      </c>
    </row>
    <row r="18" spans="1:2" x14ac:dyDescent="0.25">
      <c r="A18">
        <v>4</v>
      </c>
      <c r="B18" t="s">
        <v>89</v>
      </c>
    </row>
    <row r="19" spans="1:2" x14ac:dyDescent="0.25">
      <c r="A19">
        <v>5</v>
      </c>
      <c r="B19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43</v>
      </c>
      <c r="E1" t="s">
        <v>42</v>
      </c>
    </row>
    <row r="2" spans="1:10" x14ac:dyDescent="0.25">
      <c r="A2" s="23" t="s">
        <v>27</v>
      </c>
      <c r="B2" s="23" t="s">
        <v>28</v>
      </c>
      <c r="C2" s="23" t="s">
        <v>29</v>
      </c>
      <c r="D2" s="23" t="s">
        <v>30</v>
      </c>
      <c r="E2" s="23" t="s">
        <v>28</v>
      </c>
      <c r="F2" s="23" t="s">
        <v>29</v>
      </c>
      <c r="G2" s="23" t="s">
        <v>30</v>
      </c>
      <c r="H2" t="s">
        <v>44</v>
      </c>
    </row>
    <row r="3" spans="1:10" x14ac:dyDescent="0.25">
      <c r="C3" s="18">
        <v>0.41736111111111113</v>
      </c>
      <c r="D3">
        <v>0.5</v>
      </c>
      <c r="F3" s="18">
        <v>0.41736111111111113</v>
      </c>
      <c r="G3">
        <v>0.5</v>
      </c>
    </row>
    <row r="4" spans="1:10" x14ac:dyDescent="0.25">
      <c r="A4">
        <v>1</v>
      </c>
      <c r="B4" s="18">
        <v>0.42482638888888885</v>
      </c>
      <c r="C4" s="18">
        <f>B4-C$3</f>
        <v>7.4652777777777235E-3</v>
      </c>
      <c r="D4" s="18">
        <f>C4*D$3</f>
        <v>3.7326388888888618E-3</v>
      </c>
      <c r="E4" s="18">
        <v>0.42459490740740741</v>
      </c>
      <c r="F4" s="18">
        <f>E4-F$3</f>
        <v>7.2337962962962798E-3</v>
      </c>
      <c r="G4" s="18">
        <f>F4*G$3</f>
        <v>3.6168981481481399E-3</v>
      </c>
      <c r="H4">
        <f>MINUTE(D4-G4)*60+SECOND(D4-G4)</f>
        <v>10</v>
      </c>
      <c r="I4" t="s">
        <v>33</v>
      </c>
      <c r="J4" t="s">
        <v>34</v>
      </c>
    </row>
    <row r="5" spans="1:10" x14ac:dyDescent="0.25">
      <c r="A5">
        <v>2</v>
      </c>
      <c r="B5" s="18">
        <v>0.42685185185185182</v>
      </c>
      <c r="C5" s="18">
        <f t="shared" ref="C5:C9" si="0">B5-C$3</f>
        <v>9.4907407407406885E-3</v>
      </c>
      <c r="D5" s="18">
        <f t="shared" ref="D5:D9" si="1">C5*D$3</f>
        <v>4.7453703703703443E-3</v>
      </c>
      <c r="E5" s="18">
        <v>0.42609953703703707</v>
      </c>
      <c r="F5" s="18">
        <f t="shared" ref="F5:F9" si="2">E5-F$3</f>
        <v>8.7384259259259411E-3</v>
      </c>
      <c r="G5" s="18">
        <f t="shared" ref="G5:G9" si="3">F5*G$3</f>
        <v>4.3692129629629706E-3</v>
      </c>
      <c r="H5">
        <f t="shared" ref="H5:H9" si="4">MINUTE(D5-G5)*60+SECOND(D5-G5)</f>
        <v>32</v>
      </c>
      <c r="I5" t="s">
        <v>31</v>
      </c>
      <c r="J5" t="s">
        <v>32</v>
      </c>
    </row>
    <row r="6" spans="1:10" x14ac:dyDescent="0.25">
      <c r="A6">
        <v>3</v>
      </c>
      <c r="B6" s="18">
        <v>0.42881944444444442</v>
      </c>
      <c r="C6" s="18">
        <f t="shared" si="0"/>
        <v>1.1458333333333293E-2</v>
      </c>
      <c r="D6" s="18">
        <f t="shared" si="1"/>
        <v>5.7291666666666463E-3</v>
      </c>
      <c r="E6" s="18">
        <v>0.42858796296296298</v>
      </c>
      <c r="F6" s="18">
        <f t="shared" si="2"/>
        <v>1.1226851851851849E-2</v>
      </c>
      <c r="G6" s="18">
        <f t="shared" si="3"/>
        <v>5.6134259259259245E-3</v>
      </c>
      <c r="H6">
        <f t="shared" si="4"/>
        <v>10</v>
      </c>
      <c r="I6" t="s">
        <v>37</v>
      </c>
      <c r="J6" t="s">
        <v>38</v>
      </c>
    </row>
    <row r="7" spans="1:10" x14ac:dyDescent="0.25">
      <c r="A7">
        <v>4</v>
      </c>
      <c r="B7" s="18">
        <v>0.43130787037037038</v>
      </c>
      <c r="C7" s="18">
        <f t="shared" si="0"/>
        <v>1.3946759259259256E-2</v>
      </c>
      <c r="D7" s="18">
        <f t="shared" si="1"/>
        <v>6.973379629629628E-3</v>
      </c>
      <c r="E7" s="18">
        <v>0.4289351851851852</v>
      </c>
      <c r="F7" s="18">
        <f t="shared" si="2"/>
        <v>1.157407407407407E-2</v>
      </c>
      <c r="G7" s="18">
        <f t="shared" si="3"/>
        <v>5.787037037037035E-3</v>
      </c>
      <c r="H7">
        <f t="shared" si="4"/>
        <v>103</v>
      </c>
      <c r="I7" t="s">
        <v>35</v>
      </c>
      <c r="J7" t="s">
        <v>36</v>
      </c>
    </row>
    <row r="8" spans="1:10" x14ac:dyDescent="0.25">
      <c r="A8">
        <v>5</v>
      </c>
      <c r="B8" s="18">
        <v>0.43385416666666665</v>
      </c>
      <c r="C8" s="18">
        <f t="shared" si="0"/>
        <v>1.6493055555555525E-2</v>
      </c>
      <c r="D8" s="18">
        <f t="shared" si="1"/>
        <v>8.2465277777777624E-3</v>
      </c>
      <c r="E8" s="18">
        <v>0.43350694444444443</v>
      </c>
      <c r="F8" s="18">
        <f t="shared" si="2"/>
        <v>1.6145833333333304E-2</v>
      </c>
      <c r="G8" s="18">
        <f t="shared" si="3"/>
        <v>8.0729166666666519E-3</v>
      </c>
      <c r="H8">
        <f t="shared" si="4"/>
        <v>15</v>
      </c>
      <c r="I8" t="s">
        <v>39</v>
      </c>
      <c r="J8" t="s">
        <v>40</v>
      </c>
    </row>
    <row r="9" spans="1:10" x14ac:dyDescent="0.25">
      <c r="A9">
        <v>6</v>
      </c>
      <c r="B9" s="18">
        <v>0.43587962962962962</v>
      </c>
      <c r="C9" s="18">
        <f t="shared" si="0"/>
        <v>1.851851851851849E-2</v>
      </c>
      <c r="D9" s="18">
        <f t="shared" si="1"/>
        <v>9.2592592592592449E-3</v>
      </c>
      <c r="E9" s="18">
        <v>0.43518518518518517</v>
      </c>
      <c r="F9" s="18">
        <f t="shared" si="2"/>
        <v>1.7824074074074048E-2</v>
      </c>
      <c r="G9" s="18">
        <f t="shared" si="3"/>
        <v>8.9120370370370239E-3</v>
      </c>
      <c r="H9">
        <f t="shared" si="4"/>
        <v>30</v>
      </c>
      <c r="I9" t="s">
        <v>40</v>
      </c>
      <c r="J9" t="s">
        <v>41</v>
      </c>
    </row>
    <row r="13" spans="1:10" x14ac:dyDescent="0.25">
      <c r="A13" t="s">
        <v>64</v>
      </c>
    </row>
    <row r="14" spans="1:10" x14ac:dyDescent="0.25">
      <c r="A14" t="s">
        <v>61</v>
      </c>
      <c r="B14" t="s">
        <v>68</v>
      </c>
    </row>
    <row r="15" spans="1:10" x14ac:dyDescent="0.25">
      <c r="A15">
        <v>1</v>
      </c>
      <c r="B15" t="s">
        <v>66</v>
      </c>
    </row>
    <row r="16" spans="1:10" x14ac:dyDescent="0.25">
      <c r="A16">
        <v>2</v>
      </c>
      <c r="B16" t="s">
        <v>67</v>
      </c>
    </row>
    <row r="17" spans="1:2" x14ac:dyDescent="0.25">
      <c r="A17">
        <v>3</v>
      </c>
      <c r="B17" t="s">
        <v>90</v>
      </c>
    </row>
    <row r="18" spans="1:2" x14ac:dyDescent="0.25">
      <c r="A18">
        <v>4</v>
      </c>
      <c r="B18" t="s">
        <v>89</v>
      </c>
    </row>
    <row r="19" spans="1:2" x14ac:dyDescent="0.25">
      <c r="A19">
        <v>5</v>
      </c>
      <c r="B19" t="s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7" sqref="A7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43</v>
      </c>
      <c r="E1" t="s">
        <v>42</v>
      </c>
    </row>
    <row r="2" spans="1:10" x14ac:dyDescent="0.25">
      <c r="A2" s="23" t="s">
        <v>27</v>
      </c>
      <c r="B2" s="23" t="s">
        <v>28</v>
      </c>
      <c r="C2" s="23" t="s">
        <v>29</v>
      </c>
      <c r="D2" s="23" t="s">
        <v>30</v>
      </c>
      <c r="E2" s="23" t="s">
        <v>28</v>
      </c>
      <c r="F2" s="23" t="s">
        <v>29</v>
      </c>
      <c r="G2" s="23" t="s">
        <v>30</v>
      </c>
      <c r="H2" t="s">
        <v>44</v>
      </c>
    </row>
    <row r="3" spans="1:10" x14ac:dyDescent="0.25">
      <c r="C3" s="18">
        <v>0.41736111111111113</v>
      </c>
      <c r="D3">
        <v>0.5</v>
      </c>
      <c r="F3" s="18">
        <v>0.41736111111111113</v>
      </c>
      <c r="G3">
        <v>0.5</v>
      </c>
    </row>
    <row r="4" spans="1:10" x14ac:dyDescent="0.25">
      <c r="A4">
        <v>1</v>
      </c>
      <c r="B4" s="18">
        <v>0.42482638888888885</v>
      </c>
      <c r="C4" s="18">
        <f>B4-C$3</f>
        <v>7.4652777777777235E-3</v>
      </c>
      <c r="D4" s="18">
        <f>C4*D$3</f>
        <v>3.7326388888888618E-3</v>
      </c>
      <c r="E4" s="18">
        <v>0.42459490740740741</v>
      </c>
      <c r="F4" s="18">
        <f>E4-F$3</f>
        <v>7.2337962962962798E-3</v>
      </c>
      <c r="G4" s="18">
        <f>F4*G$3</f>
        <v>3.6168981481481399E-3</v>
      </c>
      <c r="H4">
        <f>MINUTE(D4-G4)*60+SECOND(D4-G4)</f>
        <v>10</v>
      </c>
      <c r="I4" t="s">
        <v>33</v>
      </c>
      <c r="J4" t="s">
        <v>34</v>
      </c>
    </row>
    <row r="5" spans="1:10" x14ac:dyDescent="0.25">
      <c r="A5">
        <v>2</v>
      </c>
      <c r="B5" s="18">
        <v>0.42685185185185182</v>
      </c>
      <c r="C5" s="18">
        <f t="shared" ref="C5:C9" si="0">B5-C$3</f>
        <v>9.4907407407406885E-3</v>
      </c>
      <c r="D5" s="18">
        <f t="shared" ref="D5:D9" si="1">C5*D$3</f>
        <v>4.7453703703703443E-3</v>
      </c>
      <c r="E5" s="18">
        <v>0.42314814814814811</v>
      </c>
      <c r="F5" s="18">
        <f t="shared" ref="F5:F9" si="2">E5-F$3</f>
        <v>5.7870370370369795E-3</v>
      </c>
      <c r="G5" s="18">
        <f t="shared" ref="G5:G9" si="3">F5*G$3</f>
        <v>2.8935185185184897E-3</v>
      </c>
      <c r="H5">
        <f t="shared" ref="H5:H9" si="4">MINUTE(D5-G5)*60+SECOND(D5-G5)</f>
        <v>160</v>
      </c>
      <c r="I5" t="s">
        <v>31</v>
      </c>
      <c r="J5" t="s">
        <v>32</v>
      </c>
    </row>
    <row r="6" spans="1:10" x14ac:dyDescent="0.25">
      <c r="A6">
        <v>3</v>
      </c>
      <c r="B6" s="18">
        <v>0.42881944444444442</v>
      </c>
      <c r="C6" s="18">
        <f t="shared" si="0"/>
        <v>1.1458333333333293E-2</v>
      </c>
      <c r="D6" s="18">
        <f t="shared" si="1"/>
        <v>5.7291666666666463E-3</v>
      </c>
      <c r="E6" s="18">
        <v>0.42858796296296298</v>
      </c>
      <c r="F6" s="18">
        <f t="shared" si="2"/>
        <v>1.1226851851851849E-2</v>
      </c>
      <c r="G6" s="18">
        <f t="shared" si="3"/>
        <v>5.6134259259259245E-3</v>
      </c>
      <c r="H6">
        <f t="shared" si="4"/>
        <v>10</v>
      </c>
      <c r="I6" t="s">
        <v>37</v>
      </c>
      <c r="J6" t="s">
        <v>38</v>
      </c>
    </row>
    <row r="7" spans="1:10" x14ac:dyDescent="0.25">
      <c r="A7">
        <v>4</v>
      </c>
      <c r="B7" s="18">
        <v>0.43130787037037038</v>
      </c>
      <c r="C7" s="18">
        <f t="shared" si="0"/>
        <v>1.3946759259259256E-2</v>
      </c>
      <c r="D7" s="18">
        <f t="shared" si="1"/>
        <v>6.973379629629628E-3</v>
      </c>
      <c r="E7" s="18">
        <v>0.4289351851851852</v>
      </c>
      <c r="F7" s="18">
        <f t="shared" si="2"/>
        <v>1.157407407407407E-2</v>
      </c>
      <c r="G7" s="18">
        <f t="shared" si="3"/>
        <v>5.787037037037035E-3</v>
      </c>
      <c r="H7">
        <f t="shared" si="4"/>
        <v>103</v>
      </c>
      <c r="I7" t="s">
        <v>35</v>
      </c>
      <c r="J7" t="s">
        <v>36</v>
      </c>
    </row>
    <row r="8" spans="1:10" x14ac:dyDescent="0.25">
      <c r="A8">
        <v>5</v>
      </c>
      <c r="B8" s="18">
        <v>0.43385416666666665</v>
      </c>
      <c r="C8" s="18">
        <f t="shared" si="0"/>
        <v>1.6493055555555525E-2</v>
      </c>
      <c r="D8" s="18">
        <f t="shared" si="1"/>
        <v>8.2465277777777624E-3</v>
      </c>
      <c r="E8" s="18">
        <v>0.43362268518518521</v>
      </c>
      <c r="F8" s="18">
        <f t="shared" si="2"/>
        <v>1.6261574074074081E-2</v>
      </c>
      <c r="G8" s="18">
        <f t="shared" si="3"/>
        <v>8.1307870370370405E-3</v>
      </c>
      <c r="H8">
        <f t="shared" si="4"/>
        <v>10</v>
      </c>
      <c r="I8" t="s">
        <v>39</v>
      </c>
      <c r="J8" t="s">
        <v>40</v>
      </c>
    </row>
    <row r="9" spans="1:10" x14ac:dyDescent="0.25">
      <c r="A9">
        <v>6</v>
      </c>
      <c r="B9" s="18">
        <v>0.43587962962962962</v>
      </c>
      <c r="C9" s="18">
        <f t="shared" si="0"/>
        <v>1.851851851851849E-2</v>
      </c>
      <c r="D9" s="18">
        <f t="shared" si="1"/>
        <v>9.2592592592592449E-3</v>
      </c>
      <c r="E9" s="18">
        <v>0.43449074074074073</v>
      </c>
      <c r="F9" s="18">
        <f t="shared" si="2"/>
        <v>1.7129629629629606E-2</v>
      </c>
      <c r="G9" s="18">
        <f t="shared" si="3"/>
        <v>8.5648148148148029E-3</v>
      </c>
      <c r="H9">
        <f t="shared" si="4"/>
        <v>60</v>
      </c>
      <c r="I9" t="s">
        <v>40</v>
      </c>
      <c r="J9" t="s">
        <v>41</v>
      </c>
    </row>
    <row r="13" spans="1:10" x14ac:dyDescent="0.25">
      <c r="A13" t="s">
        <v>64</v>
      </c>
    </row>
    <row r="14" spans="1:10" x14ac:dyDescent="0.25">
      <c r="A14" t="s">
        <v>61</v>
      </c>
      <c r="B14" t="s">
        <v>68</v>
      </c>
    </row>
    <row r="15" spans="1:10" x14ac:dyDescent="0.25">
      <c r="A15">
        <v>1</v>
      </c>
      <c r="B15" t="s">
        <v>66</v>
      </c>
    </row>
    <row r="16" spans="1:10" x14ac:dyDescent="0.25">
      <c r="A16">
        <v>2</v>
      </c>
      <c r="B16" t="s">
        <v>67</v>
      </c>
    </row>
    <row r="17" spans="1:2" x14ac:dyDescent="0.25">
      <c r="A17">
        <v>3</v>
      </c>
      <c r="B17" t="s">
        <v>90</v>
      </c>
    </row>
    <row r="18" spans="1:2" x14ac:dyDescent="0.25">
      <c r="A18">
        <v>4</v>
      </c>
      <c r="B18" t="s">
        <v>89</v>
      </c>
    </row>
    <row r="19" spans="1:2" x14ac:dyDescent="0.25">
      <c r="A19">
        <v>5</v>
      </c>
      <c r="B1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N3" sqref="N3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28515625" customWidth="1"/>
    <col min="4" max="4" width="11.7109375" customWidth="1"/>
    <col min="5" max="5" width="10.42578125" customWidth="1"/>
    <col min="6" max="7" width="12" customWidth="1"/>
    <col min="8" max="8" width="16.140625" customWidth="1"/>
    <col min="9" max="9" width="12.5703125" customWidth="1"/>
    <col min="10" max="10" width="12.28515625" customWidth="1"/>
    <col min="11" max="11" width="10" bestFit="1" customWidth="1"/>
    <col min="12" max="12" width="13.5703125" customWidth="1"/>
    <col min="13" max="13" width="9" bestFit="1" customWidth="1"/>
    <col min="14" max="14" width="10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30" x14ac:dyDescent="0.25">
      <c r="A3" s="55">
        <v>2</v>
      </c>
      <c r="B3" s="56">
        <v>43669</v>
      </c>
      <c r="C3" s="59" t="s">
        <v>50</v>
      </c>
      <c r="D3" s="57" t="s">
        <v>85</v>
      </c>
      <c r="E3" s="57">
        <v>18</v>
      </c>
      <c r="F3" s="58" t="s">
        <v>21</v>
      </c>
      <c r="G3" s="52">
        <v>1</v>
      </c>
      <c r="H3" s="53" t="str">
        <f>VLOOKUP(G3,'Время - пересеч.'!A15:B19,2,FALSE)</f>
        <v>Пересечения на одной высоте</v>
      </c>
      <c r="I3" s="54">
        <f>K22</f>
        <v>95</v>
      </c>
      <c r="J3" s="54">
        <f>K24</f>
        <v>37</v>
      </c>
      <c r="K3" s="61">
        <f>K30</f>
        <v>14</v>
      </c>
      <c r="L3" s="54">
        <f>K28</f>
        <v>157</v>
      </c>
      <c r="M3" s="54">
        <f>K34</f>
        <v>28</v>
      </c>
      <c r="N3" s="60" t="s">
        <v>26</v>
      </c>
      <c r="O3" s="55">
        <f>SUM(M21:M35)</f>
        <v>10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2" t="s">
        <v>51</v>
      </c>
      <c r="D21" s="3"/>
      <c r="E21" s="3"/>
      <c r="F21" s="17"/>
      <c r="G21" s="17"/>
      <c r="H21" s="17"/>
      <c r="I21" s="17">
        <v>1.6203703703703703E-4</v>
      </c>
      <c r="J21" s="3"/>
      <c r="K21" s="3"/>
      <c r="L21" s="3"/>
      <c r="M21" s="3">
        <v>1</v>
      </c>
    </row>
    <row r="22" spans="3:13" x14ac:dyDescent="0.25">
      <c r="C22" s="1">
        <v>1</v>
      </c>
      <c r="D22" s="17">
        <f>VLOOKUP(C22,'Время - пересеч.'!A$4:D$9,4,FALSE)</f>
        <v>3.90625E-3</v>
      </c>
      <c r="E22" s="17">
        <f>VLOOKUP(C22,'Время - пересеч.'!A$4:G$9,7,FALSE)</f>
        <v>3.6747685185185286E-3</v>
      </c>
      <c r="F22" s="17">
        <v>6.4814814814814813E-3</v>
      </c>
      <c r="G22" s="17">
        <f>F22-F$15</f>
        <v>5.7870370370370367E-3</v>
      </c>
      <c r="H22" s="17">
        <f>G22/2</f>
        <v>2.8935185185185184E-3</v>
      </c>
      <c r="I22" s="17">
        <v>2.8124999999999995E-3</v>
      </c>
      <c r="J22" s="17">
        <f>D22-I22</f>
        <v>1.0937500000000005E-3</v>
      </c>
      <c r="K22" s="20">
        <f>MINUTE(J22)*60+SECOND(J22)</f>
        <v>95</v>
      </c>
      <c r="L22" s="20">
        <f>MINUTE(D22-E22)*60+SECOND(D22-E22)</f>
        <v>20</v>
      </c>
      <c r="M22" s="2" t="str">
        <f>IF(K22&lt;L22,"Поздно","")</f>
        <v/>
      </c>
    </row>
    <row r="23" spans="3:13" x14ac:dyDescent="0.25">
      <c r="C23" s="2" t="s">
        <v>53</v>
      </c>
      <c r="D23" s="17"/>
      <c r="E23" s="17"/>
      <c r="F23" s="17">
        <v>8.1018518518518514E-3</v>
      </c>
      <c r="G23" s="17">
        <f t="shared" ref="G23:G30" si="0">F23-F$15</f>
        <v>7.4074074074074068E-3</v>
      </c>
      <c r="H23" s="17">
        <f>G23/2</f>
        <v>3.7037037037037034E-3</v>
      </c>
      <c r="I23" s="17">
        <v>3.7152777777777774E-3</v>
      </c>
      <c r="J23" s="17"/>
      <c r="K23" s="20"/>
      <c r="L23" s="20"/>
      <c r="M23" s="2">
        <v>1</v>
      </c>
    </row>
    <row r="24" spans="3:13" x14ac:dyDescent="0.25">
      <c r="C24" s="1">
        <v>2</v>
      </c>
      <c r="D24" s="17">
        <f>VLOOKUP(C24,'Время - пересеч.'!A$4:D$9,4,FALSE)</f>
        <v>4.6875000000000111E-3</v>
      </c>
      <c r="E24" s="17">
        <f>VLOOKUP(C24,'Время - пересеч.'!A$4:G$9,7,FALSE)</f>
        <v>4.5428240740740811E-3</v>
      </c>
      <c r="F24" s="17">
        <v>9.2592592592592605E-3</v>
      </c>
      <c r="G24" s="17">
        <f t="shared" si="0"/>
        <v>8.5648148148148168E-3</v>
      </c>
      <c r="H24" s="17">
        <f t="shared" ref="H24:H30" si="1">G24/2</f>
        <v>4.2824074074074084E-3</v>
      </c>
      <c r="I24" s="17">
        <v>4.2592592592592595E-3</v>
      </c>
      <c r="J24" s="17">
        <f>D24-I24</f>
        <v>4.2824074074075159E-4</v>
      </c>
      <c r="K24" s="20">
        <f t="shared" ref="K24" si="2">MINUTE(J24)*60+SECOND(J24)</f>
        <v>37</v>
      </c>
      <c r="L24" s="20">
        <f>MINUTE(D24-E24)*60+SECOND(D24-E24)</f>
        <v>13</v>
      </c>
      <c r="M24" s="2" t="str">
        <f>IF(K24&lt;L24,"Поздно","")</f>
        <v/>
      </c>
    </row>
    <row r="25" spans="3:13" x14ac:dyDescent="0.25">
      <c r="C25" s="2" t="s">
        <v>54</v>
      </c>
      <c r="D25" s="17"/>
      <c r="E25" s="17"/>
      <c r="F25" s="17">
        <v>9.7222222222222224E-3</v>
      </c>
      <c r="G25" s="17">
        <f t="shared" si="0"/>
        <v>9.0277777777777787E-3</v>
      </c>
      <c r="H25" s="17">
        <f t="shared" si="1"/>
        <v>4.5138888888888893E-3</v>
      </c>
      <c r="I25" s="17">
        <v>4.5023148148148149E-3</v>
      </c>
      <c r="J25" s="17"/>
      <c r="K25" s="20"/>
      <c r="L25" s="20"/>
      <c r="M25" s="2">
        <v>1</v>
      </c>
    </row>
    <row r="26" spans="3:13" x14ac:dyDescent="0.25">
      <c r="C26" s="2" t="s">
        <v>55</v>
      </c>
      <c r="D26" s="17"/>
      <c r="E26" s="17"/>
      <c r="F26" s="17">
        <v>1.050925925925926E-2</v>
      </c>
      <c r="G26" s="17">
        <f t="shared" si="0"/>
        <v>9.8148148148148161E-3</v>
      </c>
      <c r="H26" s="17">
        <f t="shared" si="1"/>
        <v>4.9074074074074081E-3</v>
      </c>
      <c r="I26" s="17">
        <v>4.8263888888888887E-3</v>
      </c>
      <c r="J26" s="17"/>
      <c r="K26" s="20"/>
      <c r="L26" s="20"/>
      <c r="M26" s="2">
        <v>1</v>
      </c>
    </row>
    <row r="27" spans="3:13" x14ac:dyDescent="0.25">
      <c r="C27" s="2" t="s">
        <v>52</v>
      </c>
      <c r="D27" s="17"/>
      <c r="E27" s="17"/>
      <c r="F27" s="17">
        <v>1.1400462962962965E-2</v>
      </c>
      <c r="G27" s="17">
        <f t="shared" si="0"/>
        <v>1.0706018518518521E-2</v>
      </c>
      <c r="H27" s="17">
        <f t="shared" si="1"/>
        <v>5.3530092592592605E-3</v>
      </c>
      <c r="I27" s="17">
        <v>5.347222222222222E-3</v>
      </c>
      <c r="J27" s="17"/>
      <c r="K27" s="20"/>
      <c r="L27" s="20"/>
      <c r="M27" s="2">
        <v>1</v>
      </c>
    </row>
    <row r="28" spans="3:13" x14ac:dyDescent="0.25">
      <c r="C28" s="1">
        <v>4</v>
      </c>
      <c r="D28" s="17">
        <f>VLOOKUP(C28,'Время - пересеч.'!A$4:D$9,4,FALSE)</f>
        <v>7.66782407407407E-3</v>
      </c>
      <c r="E28" s="17">
        <f>VLOOKUP(C28,'Время - пересеч.'!A$4:G$9,7,FALSE)</f>
        <v>7.0312499999999889E-3</v>
      </c>
      <c r="F28" s="17">
        <v>1.2499999999999999E-2</v>
      </c>
      <c r="G28" s="17">
        <f t="shared" si="0"/>
        <v>1.1805555555555555E-2</v>
      </c>
      <c r="H28" s="17">
        <f t="shared" si="1"/>
        <v>5.9027777777777776E-3</v>
      </c>
      <c r="I28" s="17">
        <v>5.8449074074074072E-3</v>
      </c>
      <c r="J28" s="17">
        <f>D28-I28</f>
        <v>1.8229166666666628E-3</v>
      </c>
      <c r="K28" s="20">
        <f t="shared" ref="K28" si="3">MINUTE(J28)*60+SECOND(J28)</f>
        <v>157</v>
      </c>
      <c r="L28" s="20">
        <f>MINUTE(D28-E28)*60+SECOND(D28-E28)</f>
        <v>55</v>
      </c>
      <c r="M28" s="2" t="str">
        <f>IF(K28&lt;L28,"Поздно","")</f>
        <v/>
      </c>
    </row>
    <row r="29" spans="3:13" x14ac:dyDescent="0.25">
      <c r="C29" s="2" t="s">
        <v>56</v>
      </c>
      <c r="D29" s="17"/>
      <c r="E29" s="17"/>
      <c r="F29" s="17">
        <v>1.2847222222222223E-2</v>
      </c>
      <c r="G29" s="17">
        <f t="shared" si="0"/>
        <v>1.215277777777778E-2</v>
      </c>
      <c r="H29" s="17">
        <f t="shared" si="1"/>
        <v>6.0763888888888899E-3</v>
      </c>
      <c r="I29" s="17">
        <v>6.053240740740741E-3</v>
      </c>
      <c r="J29" s="17"/>
      <c r="K29" s="20"/>
      <c r="L29" s="20"/>
      <c r="M29" s="2">
        <v>1</v>
      </c>
    </row>
    <row r="30" spans="3:13" x14ac:dyDescent="0.25">
      <c r="C30" s="1">
        <v>3</v>
      </c>
      <c r="D30" s="17">
        <f>VLOOKUP(C30,'Время - пересеч.'!A$4:D$9,4,FALSE)</f>
        <v>6.4525462962962965E-3</v>
      </c>
      <c r="E30" s="17">
        <f>VLOOKUP(C30,'Время - пересеч.'!A$4:G$9,7,FALSE)</f>
        <v>6.1631944444444364E-3</v>
      </c>
      <c r="F30" s="17">
        <v>1.329861111111111E-2</v>
      </c>
      <c r="G30" s="17">
        <f t="shared" si="0"/>
        <v>1.2604166666666666E-2</v>
      </c>
      <c r="H30" s="17">
        <f t="shared" si="1"/>
        <v>6.3020833333333331E-3</v>
      </c>
      <c r="I30" s="17">
        <v>6.2962962962962964E-3</v>
      </c>
      <c r="J30" s="17">
        <f>D30-I30</f>
        <v>1.5625000000000014E-4</v>
      </c>
      <c r="K30" s="20">
        <f t="shared" ref="K30" si="4">MINUTE(J30)*60+SECOND(J30)</f>
        <v>14</v>
      </c>
      <c r="L30" s="20">
        <f>MINUTE(D30-E30)*60+SECOND(D30-E30)</f>
        <v>25</v>
      </c>
      <c r="M30" s="2" t="str">
        <f>IF(K30&lt;L30,"Поздно","")</f>
        <v>Поздно</v>
      </c>
    </row>
    <row r="31" spans="3:13" x14ac:dyDescent="0.25">
      <c r="C31" s="2" t="s">
        <v>57</v>
      </c>
      <c r="D31" s="17"/>
      <c r="E31" s="17"/>
      <c r="F31" s="17"/>
      <c r="G31" s="17"/>
      <c r="H31" s="17"/>
      <c r="I31" s="17">
        <v>7.3726851851851861E-3</v>
      </c>
      <c r="J31" s="17"/>
      <c r="K31" s="20"/>
      <c r="L31" s="20"/>
      <c r="M31" s="2">
        <v>1</v>
      </c>
    </row>
    <row r="32" spans="3:13" x14ac:dyDescent="0.25">
      <c r="C32" s="2" t="s">
        <v>58</v>
      </c>
      <c r="D32" s="17"/>
      <c r="E32" s="17"/>
      <c r="F32" s="17"/>
      <c r="G32" s="17"/>
      <c r="H32" s="17"/>
      <c r="I32" s="17">
        <v>7.6851851851851847E-3</v>
      </c>
      <c r="J32" s="17"/>
      <c r="K32" s="20"/>
      <c r="L32" s="20"/>
      <c r="M32" s="2">
        <v>1</v>
      </c>
    </row>
    <row r="33" spans="3:13" x14ac:dyDescent="0.25">
      <c r="C33" s="2" t="s">
        <v>59</v>
      </c>
      <c r="D33" s="17"/>
      <c r="E33" s="17"/>
      <c r="F33" s="17"/>
      <c r="G33" s="17"/>
      <c r="H33" s="17"/>
      <c r="I33" s="17">
        <v>8.0902777777777778E-3</v>
      </c>
      <c r="J33" s="17"/>
      <c r="K33" s="20"/>
      <c r="L33" s="20"/>
      <c r="M33" s="2">
        <v>1</v>
      </c>
    </row>
    <row r="34" spans="3:13" x14ac:dyDescent="0.25">
      <c r="C34" s="1">
        <v>5</v>
      </c>
      <c r="D34" s="17">
        <f>VLOOKUP(C34,'Время - пересеч.'!A$4:D$9,4,FALSE)</f>
        <v>8.8252314814814825E-3</v>
      </c>
      <c r="E34" s="17">
        <f>VLOOKUP(C34,'Время - пересеч.'!A$4:G$9,7,FALSE)</f>
        <v>8.5937500000000111E-3</v>
      </c>
      <c r="F34" s="17">
        <v>1.7650462962962962E-2</v>
      </c>
      <c r="G34" s="17">
        <f t="shared" ref="G34:G35" si="5">F34-F$15</f>
        <v>1.6956018518518516E-2</v>
      </c>
      <c r="H34" s="17">
        <f t="shared" ref="H34:H35" si="6">G34/2</f>
        <v>8.4780092592592581E-3</v>
      </c>
      <c r="I34" s="17">
        <v>8.5069444444444437E-3</v>
      </c>
      <c r="J34" s="17">
        <f>D34-I34</f>
        <v>3.182870370370388E-4</v>
      </c>
      <c r="K34" s="20">
        <f t="shared" ref="K34" si="7">MINUTE(J34)*60+SECOND(J34)</f>
        <v>28</v>
      </c>
      <c r="L34" s="20">
        <f>MINUTE(D34-E34)*60+SECOND(D34-E34)</f>
        <v>20</v>
      </c>
      <c r="M34" s="2" t="str">
        <f>IF(K34&lt;L34,"Поздно","")</f>
        <v/>
      </c>
    </row>
    <row r="35" spans="3:13" x14ac:dyDescent="0.25">
      <c r="C35" s="2" t="s">
        <v>60</v>
      </c>
      <c r="D35" s="17"/>
      <c r="E35" s="17"/>
      <c r="F35" s="17">
        <v>1.9560185185185184E-2</v>
      </c>
      <c r="G35" s="17">
        <f t="shared" si="5"/>
        <v>1.8865740740740738E-2</v>
      </c>
      <c r="H35" s="17">
        <f t="shared" si="6"/>
        <v>9.4328703703703692E-3</v>
      </c>
      <c r="I35" s="17">
        <v>9.3749999999999997E-3</v>
      </c>
      <c r="J35" s="17"/>
      <c r="K35" s="20"/>
      <c r="L35" s="20"/>
      <c r="M35" s="2">
        <v>1</v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G21" sqref="G21:G26"/>
    </sheetView>
  </sheetViews>
  <sheetFormatPr defaultRowHeight="15" x14ac:dyDescent="0.25"/>
  <cols>
    <col min="1" max="1" width="3.28515625" customWidth="1"/>
    <col min="2" max="2" width="10.140625" bestFit="1" customWidth="1"/>
    <col min="3" max="3" width="23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5.140625" customWidth="1"/>
    <col min="9" max="9" width="11" customWidth="1"/>
    <col min="10" max="10" width="8.85546875" customWidth="1"/>
    <col min="11" max="11" width="8.42578125" customWidth="1"/>
    <col min="12" max="12" width="13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45" x14ac:dyDescent="0.25">
      <c r="A3" s="55">
        <v>3</v>
      </c>
      <c r="B3" s="56">
        <v>43669</v>
      </c>
      <c r="C3" s="59" t="s">
        <v>83</v>
      </c>
      <c r="D3" s="57" t="s">
        <v>86</v>
      </c>
      <c r="E3" s="57">
        <v>19</v>
      </c>
      <c r="F3" s="58" t="s">
        <v>21</v>
      </c>
      <c r="G3" s="52">
        <v>2</v>
      </c>
      <c r="H3" s="53" t="str">
        <f>VLOOKUP(G3,'Время - пересеч.'!A15:B19,2,FALSE)</f>
        <v>Пересечения с изменением высоты</v>
      </c>
      <c r="I3" s="54">
        <f>K21</f>
        <v>62</v>
      </c>
      <c r="J3" s="54">
        <f>K22</f>
        <v>76</v>
      </c>
      <c r="K3" s="54">
        <f>K23</f>
        <v>47</v>
      </c>
      <c r="L3" s="61">
        <f>K24</f>
        <v>37</v>
      </c>
      <c r="M3" s="54">
        <f>K25</f>
        <v>55</v>
      </c>
      <c r="N3" s="54">
        <f>K26</f>
        <v>15</v>
      </c>
      <c r="O3" s="55">
        <f>SUM(M21:M26)</f>
        <v>0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1</v>
      </c>
      <c r="D21" s="17">
        <f>VLOOKUP(C21,'Время - пересеч.'!A$4:D$9,4,FALSE)</f>
        <v>3.90625E-3</v>
      </c>
      <c r="E21" s="17">
        <f>VLOOKUP(C21,'Время - пересеч.'!A$4:G$9,7,FALSE)</f>
        <v>3.6747685185185286E-3</v>
      </c>
      <c r="F21" s="17">
        <v>7.1180555555555554E-3</v>
      </c>
      <c r="G21" s="17">
        <f>F21-F$15</f>
        <v>6.4236111111111108E-3</v>
      </c>
      <c r="H21" s="17">
        <f>G21/2</f>
        <v>3.2118055555555554E-3</v>
      </c>
      <c r="I21" s="17">
        <v>3.1944444444444442E-3</v>
      </c>
      <c r="J21" s="17">
        <f>D21-I21</f>
        <v>7.118055555555558E-4</v>
      </c>
      <c r="K21" s="20">
        <f>MINUTE(J21)*60+SECOND(J21)</f>
        <v>62</v>
      </c>
      <c r="L21" s="20">
        <f>MINUTE(D21-E21)*60+SECOND(D21-E21)</f>
        <v>20</v>
      </c>
      <c r="M21" s="2" t="str">
        <f>IF(K21&lt;L21,"Поздно","")</f>
        <v/>
      </c>
    </row>
    <row r="22" spans="3:13" x14ac:dyDescent="0.25">
      <c r="C22" s="1">
        <v>2</v>
      </c>
      <c r="D22" s="17">
        <f>VLOOKUP(C22,'Время - пересеч.'!A$4:D$9,4,FALSE)</f>
        <v>4.6875000000000111E-3</v>
      </c>
      <c r="E22" s="17">
        <f>VLOOKUP(C22,'Время - пересеч.'!A$4:G$9,7,FALSE)</f>
        <v>4.5428240740740811E-3</v>
      </c>
      <c r="F22" s="17">
        <v>8.3333333333333332E-3</v>
      </c>
      <c r="G22" s="17">
        <f t="shared" ref="G22:G26" si="0">F22-F$15</f>
        <v>7.6388888888888886E-3</v>
      </c>
      <c r="H22" s="17">
        <f t="shared" ref="H22:H26" si="1">G22/2</f>
        <v>3.8194444444444443E-3</v>
      </c>
      <c r="I22" s="17">
        <v>3.8078703703703707E-3</v>
      </c>
      <c r="J22" s="17">
        <f>D22-I22</f>
        <v>8.7962962962964035E-4</v>
      </c>
      <c r="K22" s="20">
        <f t="shared" ref="K22:K26" si="2">MINUTE(J22)*60+SECOND(J22)</f>
        <v>76</v>
      </c>
      <c r="L22" s="20">
        <f>MINUTE(D22-E22)*60+SECOND(D22-E22)</f>
        <v>13</v>
      </c>
      <c r="M22" s="2" t="str">
        <f>IF(K22&lt;L22,"Поздно","")</f>
        <v/>
      </c>
    </row>
    <row r="23" spans="3:13" x14ac:dyDescent="0.25">
      <c r="C23" s="1">
        <v>3</v>
      </c>
      <c r="D23" s="17">
        <f>VLOOKUP(C23,'Время - пересеч.'!A$4:D$9,4,FALSE)</f>
        <v>6.4525462962962965E-3</v>
      </c>
      <c r="E23" s="17">
        <f>VLOOKUP(C23,'Время - пересеч.'!A$4:G$9,7,FALSE)</f>
        <v>6.1631944444444364E-3</v>
      </c>
      <c r="F23" s="17">
        <v>1.2581018518518519E-2</v>
      </c>
      <c r="G23" s="17">
        <f t="shared" si="0"/>
        <v>1.1886574074074075E-2</v>
      </c>
      <c r="H23" s="17">
        <f t="shared" si="1"/>
        <v>5.9432870370370377E-3</v>
      </c>
      <c r="I23" s="17">
        <v>5.9143518518518521E-3</v>
      </c>
      <c r="J23" s="17">
        <f>D23-I23</f>
        <v>5.3819444444444444E-4</v>
      </c>
      <c r="K23" s="20">
        <f t="shared" si="2"/>
        <v>47</v>
      </c>
      <c r="L23" s="20">
        <f>MINUTE(D23-E23)*60+SECOND(D23-E23)</f>
        <v>25</v>
      </c>
      <c r="M23" s="2" t="str">
        <f>IF(K23&lt;L23,"Поздно","")</f>
        <v/>
      </c>
    </row>
    <row r="24" spans="3:13" x14ac:dyDescent="0.25">
      <c r="C24" s="1">
        <v>4</v>
      </c>
      <c r="D24" s="17">
        <f>VLOOKUP(C24,'Время - пересеч.'!A$4:D$9,4,FALSE)</f>
        <v>7.66782407407407E-3</v>
      </c>
      <c r="E24" s="17">
        <f>VLOOKUP(C24,'Время - пересеч.'!A$4:G$9,7,FALSE)</f>
        <v>7.0312499999999889E-3</v>
      </c>
      <c r="F24" s="17">
        <v>1.5162037037037036E-2</v>
      </c>
      <c r="G24" s="17">
        <f t="shared" si="0"/>
        <v>1.4467592592592593E-2</v>
      </c>
      <c r="H24" s="17">
        <f t="shared" si="1"/>
        <v>7.2337962962962963E-3</v>
      </c>
      <c r="I24" s="17">
        <v>7.2337962962962963E-3</v>
      </c>
      <c r="J24" s="17">
        <f>D24-I24</f>
        <v>4.3402777777777363E-4</v>
      </c>
      <c r="K24" s="20">
        <f t="shared" si="2"/>
        <v>37</v>
      </c>
      <c r="L24" s="20">
        <f>MINUTE(D24-E24)*60+SECOND(D24-E24)</f>
        <v>55</v>
      </c>
      <c r="M24" s="2" t="str">
        <f>IF(K24&lt;L24,"Поздно","")</f>
        <v>Поздно</v>
      </c>
    </row>
    <row r="25" spans="3:13" x14ac:dyDescent="0.25">
      <c r="C25" s="1">
        <v>5</v>
      </c>
      <c r="D25" s="17">
        <f>VLOOKUP(C25,'Время - пересеч.'!A$4:D$9,4,FALSE)</f>
        <v>8.8252314814814825E-3</v>
      </c>
      <c r="E25" s="17">
        <f>VLOOKUP(C25,'Время - пересеч.'!A$4:G$9,7,FALSE)</f>
        <v>8.5937500000000111E-3</v>
      </c>
      <c r="F25" s="17">
        <v>1.712962962962963E-2</v>
      </c>
      <c r="G25" s="17">
        <f t="shared" si="0"/>
        <v>1.6435185185185185E-2</v>
      </c>
      <c r="H25" s="17">
        <f t="shared" si="1"/>
        <v>8.2175925925925923E-3</v>
      </c>
      <c r="I25" s="17">
        <v>8.1944444444444452E-3</v>
      </c>
      <c r="J25" s="17">
        <f>D25-I25</f>
        <v>6.3078703703703734E-4</v>
      </c>
      <c r="K25" s="20">
        <f t="shared" si="2"/>
        <v>55</v>
      </c>
      <c r="L25" s="20">
        <f>MINUTE(D25-E25)*60+SECOND(D25-E25)</f>
        <v>20</v>
      </c>
      <c r="M25" s="2" t="str">
        <f>IF(K25&lt;L25,"Поздно","")</f>
        <v/>
      </c>
    </row>
    <row r="26" spans="3:13" x14ac:dyDescent="0.25">
      <c r="C26" s="1">
        <v>6</v>
      </c>
      <c r="D26" s="17">
        <f>VLOOKUP(C26,'Время - пересеч.'!A$4:D$9,4,FALSE)</f>
        <v>9.4907407407407163E-3</v>
      </c>
      <c r="E26" s="17">
        <f>VLOOKUP(C26,'Время - пересеч.'!A$4:G$9,7,FALSE)</f>
        <v>9.3171296296296058E-3</v>
      </c>
      <c r="F26" s="17">
        <v>1.9328703703703702E-2</v>
      </c>
      <c r="G26" s="17">
        <f t="shared" si="0"/>
        <v>1.8634259259259257E-2</v>
      </c>
      <c r="H26" s="17">
        <f t="shared" si="1"/>
        <v>9.3171296296296283E-3</v>
      </c>
      <c r="I26" s="17">
        <v>9.3171296296296283E-3</v>
      </c>
      <c r="J26" s="17">
        <f>D26-I26</f>
        <v>1.7361111111108794E-4</v>
      </c>
      <c r="K26" s="20">
        <f t="shared" si="2"/>
        <v>15</v>
      </c>
      <c r="L26" s="20">
        <f>MINUTE(D26-E26)*60+SECOND(D26-E26)</f>
        <v>15</v>
      </c>
      <c r="M26" s="2" t="str">
        <f>IF(K26&lt;L26,"Поздно","")</f>
        <v/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P21" sqref="P21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85546875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5.140625" customWidth="1"/>
    <col min="9" max="9" width="10.28515625" customWidth="1"/>
    <col min="10" max="10" width="9.28515625" customWidth="1"/>
    <col min="11" max="11" width="8.7109375" customWidth="1"/>
    <col min="12" max="12" width="13.85546875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45" x14ac:dyDescent="0.25">
      <c r="A3" s="55">
        <v>4</v>
      </c>
      <c r="B3" s="56">
        <v>43670</v>
      </c>
      <c r="C3" s="59" t="s">
        <v>87</v>
      </c>
      <c r="D3" s="57" t="s">
        <v>86</v>
      </c>
      <c r="E3" s="57">
        <v>18</v>
      </c>
      <c r="F3" s="58" t="s">
        <v>21</v>
      </c>
      <c r="G3" s="52">
        <v>2</v>
      </c>
      <c r="H3" s="53" t="str">
        <f>VLOOKUP(G3,'Время - пересеч.'!A15:B19,2,FALSE)</f>
        <v>Пересечения с изменением высоты</v>
      </c>
      <c r="I3" s="54">
        <f>K21</f>
        <v>259</v>
      </c>
      <c r="J3" s="54">
        <f>K22</f>
        <v>131</v>
      </c>
      <c r="K3" s="54">
        <f>K24</f>
        <v>29</v>
      </c>
      <c r="L3" s="54">
        <f>K23</f>
        <v>162</v>
      </c>
      <c r="M3" s="54">
        <f>K25</f>
        <v>195</v>
      </c>
      <c r="N3" s="54">
        <f>K26</f>
        <v>158</v>
      </c>
      <c r="O3" s="55">
        <f>SUM(M21:M26)</f>
        <v>0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1</v>
      </c>
      <c r="D21" s="17">
        <f>VLOOKUP(C21,'Время - пересеч.'!A$4:D$9,4,FALSE)</f>
        <v>3.90625E-3</v>
      </c>
      <c r="E21" s="17">
        <f>VLOOKUP(C21,'Время - пересеч.'!A$4:G$9,7,FALSE)</f>
        <v>3.6747685185185286E-3</v>
      </c>
      <c r="F21" s="17">
        <v>2.5462962962962961E-3</v>
      </c>
      <c r="G21" s="17">
        <f>F21-F$15</f>
        <v>1.8518518518518515E-3</v>
      </c>
      <c r="H21" s="17">
        <f>G21/2</f>
        <v>9.2592592592592574E-4</v>
      </c>
      <c r="I21" s="17">
        <v>9.0277777777777784E-4</v>
      </c>
      <c r="J21" s="17">
        <f>D21-I21</f>
        <v>3.003472222222222E-3</v>
      </c>
      <c r="K21" s="20">
        <f>MINUTE(J21)*60+SECOND(J21)</f>
        <v>259</v>
      </c>
      <c r="L21" s="20">
        <f>MINUTE(D21-E21)*60+SECOND(D21-E21)</f>
        <v>20</v>
      </c>
      <c r="M21" s="2" t="str">
        <f>IF(K21&lt;L21,"Поздно","")</f>
        <v/>
      </c>
    </row>
    <row r="22" spans="3:13" x14ac:dyDescent="0.25">
      <c r="C22" s="1">
        <v>2</v>
      </c>
      <c r="D22" s="17">
        <f>VLOOKUP(C22,'Время - пересеч.'!A$4:D$9,4,FALSE)</f>
        <v>4.6875000000000111E-3</v>
      </c>
      <c r="E22" s="17">
        <f>VLOOKUP(C22,'Время - пересеч.'!A$4:G$9,7,FALSE)</f>
        <v>4.5428240740740811E-3</v>
      </c>
      <c r="F22" s="17">
        <v>7.1180555555555554E-3</v>
      </c>
      <c r="G22" s="17">
        <f t="shared" ref="G22:G26" si="0">F22-F$15</f>
        <v>6.4236111111111108E-3</v>
      </c>
      <c r="H22" s="17">
        <f t="shared" ref="H22:H26" si="1">G22/2</f>
        <v>3.2118055555555554E-3</v>
      </c>
      <c r="I22" s="17">
        <v>3.1712962962962958E-3</v>
      </c>
      <c r="J22" s="17">
        <f>D22-I22</f>
        <v>1.5162037037037153E-3</v>
      </c>
      <c r="K22" s="20">
        <f t="shared" ref="K22:K26" si="2">MINUTE(J22)*60+SECOND(J22)</f>
        <v>131</v>
      </c>
      <c r="L22" s="20">
        <f>MINUTE(D22-E22)*60+SECOND(D22-E22)</f>
        <v>13</v>
      </c>
      <c r="M22" s="2" t="str">
        <f>IF(K22&lt;L22,"Поздно","")</f>
        <v/>
      </c>
    </row>
    <row r="23" spans="3:13" x14ac:dyDescent="0.25">
      <c r="C23" s="1">
        <v>4</v>
      </c>
      <c r="D23" s="17">
        <f>VLOOKUP(C23,'Время - пересеч.'!A$4:D$9,4,FALSE)</f>
        <v>7.66782407407407E-3</v>
      </c>
      <c r="E23" s="17">
        <f>VLOOKUP(C23,'Время - пересеч.'!A$4:G$9,7,FALSE)</f>
        <v>7.0312499999999889E-3</v>
      </c>
      <c r="F23" s="17">
        <v>1.2268518518518519E-2</v>
      </c>
      <c r="G23" s="17">
        <f t="shared" si="0"/>
        <v>1.1574074074074075E-2</v>
      </c>
      <c r="H23" s="17">
        <f t="shared" si="1"/>
        <v>5.7870370370370376E-3</v>
      </c>
      <c r="I23" s="17">
        <v>5.7870370370370376E-3</v>
      </c>
      <c r="J23" s="17">
        <f>D23-I23</f>
        <v>1.8807870370370324E-3</v>
      </c>
      <c r="K23" s="20">
        <f t="shared" si="2"/>
        <v>162</v>
      </c>
      <c r="L23" s="20">
        <f>MINUTE(D23-E23)*60+SECOND(D23-E23)</f>
        <v>55</v>
      </c>
      <c r="M23" s="2" t="str">
        <f>IF(K23&lt;L23,"Поздно","")</f>
        <v/>
      </c>
    </row>
    <row r="24" spans="3:13" x14ac:dyDescent="0.25">
      <c r="C24" s="1">
        <v>3</v>
      </c>
      <c r="D24" s="17">
        <f>VLOOKUP(C24,'Время - пересеч.'!A$4:D$9,4,FALSE)</f>
        <v>6.4525462962962965E-3</v>
      </c>
      <c r="E24" s="17">
        <f>VLOOKUP(C24,'Время - пересеч.'!A$4:G$9,7,FALSE)</f>
        <v>6.1631944444444364E-3</v>
      </c>
      <c r="F24" s="17">
        <v>1.2962962962962963E-2</v>
      </c>
      <c r="G24" s="17">
        <f t="shared" si="0"/>
        <v>1.2268518518518519E-2</v>
      </c>
      <c r="H24" s="17">
        <f t="shared" si="1"/>
        <v>6.1342592592592594E-3</v>
      </c>
      <c r="I24" s="17">
        <v>6.1111111111111114E-3</v>
      </c>
      <c r="J24" s="17">
        <f>D24-I24</f>
        <v>3.4143518518518507E-4</v>
      </c>
      <c r="K24" s="20">
        <f t="shared" si="2"/>
        <v>29</v>
      </c>
      <c r="L24" s="20">
        <f>MINUTE(D24-E24)*60+SECOND(D24-E24)</f>
        <v>25</v>
      </c>
      <c r="M24" s="2" t="str">
        <f>IF(K24&lt;L24,"Поздно","")</f>
        <v/>
      </c>
    </row>
    <row r="25" spans="3:13" x14ac:dyDescent="0.25">
      <c r="C25" s="1">
        <v>5</v>
      </c>
      <c r="D25" s="17">
        <f>VLOOKUP(C25,'Время - пересеч.'!A$4:D$9,4,FALSE)</f>
        <v>8.8252314814814825E-3</v>
      </c>
      <c r="E25" s="17">
        <f>VLOOKUP(C25,'Время - пересеч.'!A$4:G$9,7,FALSE)</f>
        <v>8.5937500000000111E-3</v>
      </c>
      <c r="F25" s="17">
        <v>1.3888888888888888E-2</v>
      </c>
      <c r="G25" s="17">
        <f t="shared" si="0"/>
        <v>1.3194444444444444E-2</v>
      </c>
      <c r="H25" s="17">
        <f t="shared" si="1"/>
        <v>6.5972222222222222E-3</v>
      </c>
      <c r="I25" s="17">
        <v>6.5740740740740733E-3</v>
      </c>
      <c r="J25" s="17">
        <f>D25-I25</f>
        <v>2.2511574074074092E-3</v>
      </c>
      <c r="K25" s="20">
        <f t="shared" si="2"/>
        <v>195</v>
      </c>
      <c r="L25" s="20">
        <f>MINUTE(D25-E25)*60+SECOND(D25-E25)</f>
        <v>20</v>
      </c>
      <c r="M25" s="2" t="str">
        <f>IF(K25&lt;L25,"Поздно","")</f>
        <v/>
      </c>
    </row>
    <row r="26" spans="3:13" x14ac:dyDescent="0.25">
      <c r="C26" s="1">
        <v>6</v>
      </c>
      <c r="D26" s="17">
        <f>VLOOKUP(C26,'Время - пересеч.'!A$4:D$9,4,FALSE)</f>
        <v>9.4907407407407163E-3</v>
      </c>
      <c r="E26" s="17">
        <f>VLOOKUP(C26,'Время - пересеч.'!A$4:G$9,7,FALSE)</f>
        <v>9.3171296296296058E-3</v>
      </c>
      <c r="F26" s="17">
        <v>1.6087962962962964E-2</v>
      </c>
      <c r="G26" s="17">
        <f t="shared" si="0"/>
        <v>1.539351851851852E-2</v>
      </c>
      <c r="H26" s="17">
        <f t="shared" si="1"/>
        <v>7.69675925925926E-3</v>
      </c>
      <c r="I26" s="17">
        <v>7.6620370370370366E-3</v>
      </c>
      <c r="J26" s="17">
        <f>D26-I26</f>
        <v>1.8287037037036796E-3</v>
      </c>
      <c r="K26" s="20">
        <f t="shared" si="2"/>
        <v>158</v>
      </c>
      <c r="L26" s="20">
        <f>MINUTE(D26-E26)*60+SECOND(D26-E26)</f>
        <v>15</v>
      </c>
      <c r="M26" s="2" t="str">
        <f>IF(K26&lt;L26,"Поздно","")</f>
        <v/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A4" sqref="A4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5.85546875" customWidth="1"/>
    <col min="9" max="9" width="10.28515625" customWidth="1"/>
    <col min="10" max="10" width="9.28515625" customWidth="1"/>
    <col min="11" max="11" width="8.7109375" customWidth="1"/>
    <col min="12" max="12" width="13.85546875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45" x14ac:dyDescent="0.25">
      <c r="A3" s="55">
        <v>5</v>
      </c>
      <c r="B3" s="56">
        <v>43670</v>
      </c>
      <c r="C3" s="59" t="s">
        <v>88</v>
      </c>
      <c r="D3" s="57" t="s">
        <v>86</v>
      </c>
      <c r="E3" s="57">
        <v>18</v>
      </c>
      <c r="F3" s="58" t="s">
        <v>21</v>
      </c>
      <c r="G3" s="52">
        <v>4</v>
      </c>
      <c r="H3" s="53" t="str">
        <f>VLOOKUP(G3,'Время - один курс изм. выс.'!A15:B19,2,FALSE)</f>
        <v>На одном курсе с изменением высоты</v>
      </c>
      <c r="I3" s="54">
        <f>K21</f>
        <v>195</v>
      </c>
      <c r="J3" s="54">
        <f>K23</f>
        <v>139</v>
      </c>
      <c r="K3" s="54">
        <f>K25</f>
        <v>16</v>
      </c>
      <c r="L3" s="54">
        <f>K22</f>
        <v>368</v>
      </c>
      <c r="M3" s="54">
        <f>K24</f>
        <v>255</v>
      </c>
      <c r="N3" s="54">
        <f>K26</f>
        <v>275</v>
      </c>
      <c r="O3" s="55">
        <f>SUM(M21:M26)</f>
        <v>0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1</v>
      </c>
      <c r="D21" s="17">
        <f>VLOOKUP(C21,'Время - один курс изм. выс.'!A$4:D$9,4,FALSE)</f>
        <v>3.7326388888888618E-3</v>
      </c>
      <c r="E21" s="17">
        <f>VLOOKUP(C21,'Время - один курс изм. выс.'!A$4:G$9,7,FALSE)</f>
        <v>3.6168981481481399E-3</v>
      </c>
      <c r="F21" s="17">
        <v>3.645833333333333E-3</v>
      </c>
      <c r="G21" s="17">
        <f>F21-F$15</f>
        <v>2.9513888888888884E-3</v>
      </c>
      <c r="H21" s="17">
        <f>G21/2</f>
        <v>1.4756944444444442E-3</v>
      </c>
      <c r="I21" s="17">
        <v>1.4699074074074074E-3</v>
      </c>
      <c r="J21" s="17">
        <f>D21-I21</f>
        <v>2.2627314814814541E-3</v>
      </c>
      <c r="K21" s="20">
        <f>MINUTE(J21)*60+SECOND(J21)</f>
        <v>195</v>
      </c>
      <c r="L21" s="20">
        <f>MINUTE(D21-E21)*60+SECOND(D21-E21)</f>
        <v>10</v>
      </c>
      <c r="M21" s="2" t="str">
        <f>IF(K21&lt;L21,"Поздно","")</f>
        <v/>
      </c>
    </row>
    <row r="22" spans="3:13" x14ac:dyDescent="0.25">
      <c r="C22" s="1">
        <v>4</v>
      </c>
      <c r="D22" s="17">
        <f>VLOOKUP(C22,'Время - один курс изм. выс.'!A$4:D$9,4,FALSE)</f>
        <v>6.973379629629628E-3</v>
      </c>
      <c r="E22" s="17">
        <f>VLOOKUP(C22,'Время - один курс изм. выс.'!A$4:G$9,7,FALSE)</f>
        <v>5.787037037037035E-3</v>
      </c>
      <c r="F22" s="17">
        <v>6.1342592592592594E-3</v>
      </c>
      <c r="G22" s="17">
        <f t="shared" ref="G22:G26" si="0">F22-F$15</f>
        <v>5.4398148148148149E-3</v>
      </c>
      <c r="H22" s="17">
        <f t="shared" ref="H22:H26" si="1">G22/2</f>
        <v>2.7199074074074074E-3</v>
      </c>
      <c r="I22" s="17">
        <v>2.7083333333333334E-3</v>
      </c>
      <c r="J22" s="17">
        <f>D22-I22</f>
        <v>4.2650462962962946E-3</v>
      </c>
      <c r="K22" s="20">
        <f t="shared" ref="K22:K26" si="2">MINUTE(J22)*60+SECOND(J22)</f>
        <v>368</v>
      </c>
      <c r="L22" s="20">
        <f>MINUTE(D22-E22)*60+SECOND(D22-E22)</f>
        <v>103</v>
      </c>
      <c r="M22" s="2" t="str">
        <f>IF(K22&lt;L22,"Поздно","")</f>
        <v/>
      </c>
    </row>
    <row r="23" spans="3:13" x14ac:dyDescent="0.25">
      <c r="C23" s="1">
        <v>2</v>
      </c>
      <c r="D23" s="17">
        <f>VLOOKUP(C23,'Время - один курс изм. выс.'!A$4:D$9,4,FALSE)</f>
        <v>4.7453703703703443E-3</v>
      </c>
      <c r="E23" s="17">
        <f>VLOOKUP(C23,'Время - один курс изм. выс.'!A$4:G$9,7,FALSE)</f>
        <v>4.3692129629629706E-3</v>
      </c>
      <c r="F23" s="17">
        <v>7.0023148148148154E-3</v>
      </c>
      <c r="G23" s="17">
        <f t="shared" si="0"/>
        <v>6.3078703703703708E-3</v>
      </c>
      <c r="H23" s="17">
        <f t="shared" si="1"/>
        <v>3.1539351851851854E-3</v>
      </c>
      <c r="I23" s="17">
        <v>3.1365740740740742E-3</v>
      </c>
      <c r="J23" s="17">
        <f>D23-I23</f>
        <v>1.6087962962962701E-3</v>
      </c>
      <c r="K23" s="20">
        <f t="shared" si="2"/>
        <v>139</v>
      </c>
      <c r="L23" s="20">
        <f>MINUTE(D23-E23)*60+SECOND(D23-E23)</f>
        <v>32</v>
      </c>
      <c r="M23" s="2" t="str">
        <f>IF(K23&lt;L23,"Поздно","")</f>
        <v/>
      </c>
    </row>
    <row r="24" spans="3:13" x14ac:dyDescent="0.25">
      <c r="C24" s="1">
        <v>5</v>
      </c>
      <c r="D24" s="17">
        <f>VLOOKUP(C24,'Время - один курс изм. выс.'!A$4:D$9,4,FALSE)</f>
        <v>8.2465277777777624E-3</v>
      </c>
      <c r="E24" s="17">
        <f>VLOOKUP(C24,'Время - один курс изм. выс.'!A$4:G$9,7,FALSE)</f>
        <v>8.0729166666666519E-3</v>
      </c>
      <c r="F24" s="17">
        <v>1.1342592592592592E-2</v>
      </c>
      <c r="G24" s="17">
        <f t="shared" si="0"/>
        <v>1.0648148148148148E-2</v>
      </c>
      <c r="H24" s="17">
        <f t="shared" si="1"/>
        <v>5.324074074074074E-3</v>
      </c>
      <c r="I24" s="17">
        <v>5.2893518518518515E-3</v>
      </c>
      <c r="J24" s="17">
        <f>D24-I24</f>
        <v>2.9571759259259109E-3</v>
      </c>
      <c r="K24" s="20">
        <f t="shared" si="2"/>
        <v>255</v>
      </c>
      <c r="L24" s="20">
        <f>MINUTE(D24-E24)*60+SECOND(D24-E24)</f>
        <v>15</v>
      </c>
      <c r="M24" s="2" t="str">
        <f>IF(K24&lt;L24,"Поздно","")</f>
        <v/>
      </c>
    </row>
    <row r="25" spans="3:13" x14ac:dyDescent="0.25">
      <c r="C25" s="1">
        <v>3</v>
      </c>
      <c r="D25" s="17">
        <f>VLOOKUP(C25,'Время - один курс изм. выс.'!A$4:D$9,4,FALSE)</f>
        <v>5.7291666666666463E-3</v>
      </c>
      <c r="E25" s="17">
        <f>VLOOKUP(C25,'Время - один курс изм. выс.'!A$4:G$9,7,FALSE)</f>
        <v>5.6134259259259245E-3</v>
      </c>
      <c r="F25" s="17">
        <v>1.1805555555555555E-2</v>
      </c>
      <c r="G25" s="17">
        <f t="shared" si="0"/>
        <v>1.1111111111111112E-2</v>
      </c>
      <c r="H25" s="17">
        <f t="shared" si="1"/>
        <v>5.5555555555555558E-3</v>
      </c>
      <c r="I25" s="17">
        <v>5.5439814814814822E-3</v>
      </c>
      <c r="J25" s="17">
        <f>D25-I25</f>
        <v>1.8518518518516412E-4</v>
      </c>
      <c r="K25" s="20">
        <f t="shared" si="2"/>
        <v>16</v>
      </c>
      <c r="L25" s="20">
        <f>MINUTE(D25-E25)*60+SECOND(D25-E25)</f>
        <v>10</v>
      </c>
      <c r="M25" s="2" t="str">
        <f>IF(K25&lt;L25,"Поздно","")</f>
        <v/>
      </c>
    </row>
    <row r="26" spans="3:13" x14ac:dyDescent="0.25">
      <c r="C26" s="1">
        <v>6</v>
      </c>
      <c r="D26" s="17">
        <f>VLOOKUP(C26,'Время - один курс изм. выс.'!A$4:D$9,4,FALSE)</f>
        <v>9.2592592592592449E-3</v>
      </c>
      <c r="E26" s="17">
        <f>VLOOKUP(C26,'Время - один курс изм. выс.'!A$4:G$9,7,FALSE)</f>
        <v>8.9120370370370239E-3</v>
      </c>
      <c r="F26" s="17">
        <v>1.2847222222222223E-2</v>
      </c>
      <c r="G26" s="17">
        <f t="shared" si="0"/>
        <v>1.215277777777778E-2</v>
      </c>
      <c r="H26" s="17">
        <f t="shared" si="1"/>
        <v>6.0763888888888899E-3</v>
      </c>
      <c r="I26" s="17">
        <v>6.076388888888889E-3</v>
      </c>
      <c r="J26" s="17">
        <f>D26-I26</f>
        <v>3.1828703703703559E-3</v>
      </c>
      <c r="K26" s="20">
        <f t="shared" si="2"/>
        <v>275</v>
      </c>
      <c r="L26" s="20">
        <f>MINUTE(D26-E26)*60+SECOND(D26-E26)</f>
        <v>30</v>
      </c>
      <c r="M26" s="2" t="str">
        <f>IF(K26&lt;L26,"Поздно","")</f>
        <v/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E33" sqref="E33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5.85546875" customWidth="1"/>
    <col min="9" max="9" width="10.28515625" customWidth="1"/>
    <col min="10" max="10" width="9.28515625" customWidth="1"/>
    <col min="11" max="11" width="8.7109375" customWidth="1"/>
    <col min="12" max="12" width="13.85546875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45" x14ac:dyDescent="0.25">
      <c r="A3" s="55">
        <v>6</v>
      </c>
      <c r="B3" s="56">
        <v>43671</v>
      </c>
      <c r="C3" s="59" t="s">
        <v>91</v>
      </c>
      <c r="D3" s="57" t="s">
        <v>86</v>
      </c>
      <c r="E3" s="57">
        <v>18</v>
      </c>
      <c r="F3" s="58" t="s">
        <v>21</v>
      </c>
      <c r="G3" s="52">
        <v>4</v>
      </c>
      <c r="H3" s="53" t="str">
        <f>VLOOKUP(G3,'Время - один курс изм. выс.'!A15:B19,2,FALSE)</f>
        <v>На одном курсе с изменением высоты</v>
      </c>
      <c r="I3" s="54">
        <f>K21</f>
        <v>227</v>
      </c>
      <c r="J3" s="54">
        <f>K24</f>
        <v>51</v>
      </c>
      <c r="K3" s="61">
        <f>K25</f>
        <v>4</v>
      </c>
      <c r="L3" s="54">
        <f>K22</f>
        <v>392</v>
      </c>
      <c r="M3" s="54">
        <f>K28</f>
        <v>60</v>
      </c>
      <c r="N3" s="54">
        <f>K29</f>
        <v>35</v>
      </c>
      <c r="O3" s="55">
        <f>SUM(M21:M29)</f>
        <v>3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1</v>
      </c>
      <c r="D21" s="17">
        <f>VLOOKUP(C21,'Время - один курс изм. выс.'!A$4:D$9,4,FALSE)</f>
        <v>3.7326388888888618E-3</v>
      </c>
      <c r="E21" s="17">
        <f>VLOOKUP(C21,'Время - один курс изм. выс.'!A$4:G$9,7,FALSE)</f>
        <v>3.6168981481481399E-3</v>
      </c>
      <c r="F21" s="17">
        <v>2.9513888888888888E-3</v>
      </c>
      <c r="G21" s="17">
        <f>F21-F$15</f>
        <v>2.2569444444444442E-3</v>
      </c>
      <c r="H21" s="17">
        <f>G21/2</f>
        <v>1.1284722222222221E-3</v>
      </c>
      <c r="I21" s="17">
        <v>1.0995370370370371E-3</v>
      </c>
      <c r="J21" s="17">
        <f>D21-I21</f>
        <v>2.6331018518518249E-3</v>
      </c>
      <c r="K21" s="20">
        <f>MINUTE(J21)*60+SECOND(J21)</f>
        <v>227</v>
      </c>
      <c r="L21" s="20">
        <f>MINUTE(D21-E21)*60+SECOND(D21-E21)</f>
        <v>10</v>
      </c>
      <c r="M21" s="2" t="str">
        <f>IF(K21&lt;L21,"Поздно","")</f>
        <v/>
      </c>
    </row>
    <row r="22" spans="3:13" x14ac:dyDescent="0.25">
      <c r="C22" s="1">
        <v>4</v>
      </c>
      <c r="D22" s="17">
        <f>VLOOKUP(C22,'Время - один курс изм. выс.'!A$4:D$9,4,FALSE)</f>
        <v>6.973379629629628E-3</v>
      </c>
      <c r="E22" s="17">
        <f>VLOOKUP(C22,'Время - один курс изм. выс.'!A$4:G$9,7,FALSE)</f>
        <v>5.787037037037035E-3</v>
      </c>
      <c r="F22" s="17">
        <v>5.5555555555555558E-3</v>
      </c>
      <c r="G22" s="17">
        <f t="shared" ref="G22:G30" si="0">F22-F$15</f>
        <v>4.8611111111111112E-3</v>
      </c>
      <c r="H22" s="17">
        <f t="shared" ref="H22:H29" si="1">G22/2</f>
        <v>2.4305555555555556E-3</v>
      </c>
      <c r="I22" s="17">
        <v>2.4305555555555556E-3</v>
      </c>
      <c r="J22" s="17">
        <f>D22-I22</f>
        <v>4.5428240740740724E-3</v>
      </c>
      <c r="K22" s="20">
        <f t="shared" ref="K22:K29" si="2">MINUTE(J22)*60+SECOND(J22)</f>
        <v>392</v>
      </c>
      <c r="L22" s="20">
        <f>MINUTE(D22-E22)*60+SECOND(D22-E22)</f>
        <v>103</v>
      </c>
      <c r="M22" s="2" t="str">
        <f>IF(K22&lt;L22,"Поздно","")</f>
        <v/>
      </c>
    </row>
    <row r="23" spans="3:13" x14ac:dyDescent="0.25">
      <c r="C23" s="1" t="s">
        <v>94</v>
      </c>
      <c r="D23" s="17"/>
      <c r="E23" s="17"/>
      <c r="F23" s="17">
        <v>7.2337962962962963E-3</v>
      </c>
      <c r="G23" s="17">
        <f t="shared" si="0"/>
        <v>6.5393518518518517E-3</v>
      </c>
      <c r="H23" s="17">
        <f t="shared" ref="H23" si="3">G23/2</f>
        <v>3.2696759259259259E-3</v>
      </c>
      <c r="I23" s="17">
        <v>3.2523148148148151E-3</v>
      </c>
      <c r="J23" s="17"/>
      <c r="K23" s="20"/>
      <c r="L23" s="20"/>
      <c r="M23" s="2">
        <v>1</v>
      </c>
    </row>
    <row r="24" spans="3:13" x14ac:dyDescent="0.25">
      <c r="C24" s="1">
        <v>2</v>
      </c>
      <c r="D24" s="17">
        <f>VLOOKUP(C24,'Время - один курс изм. выс.'!A$4:D$9,4,FALSE)</f>
        <v>4.7453703703703443E-3</v>
      </c>
      <c r="E24" s="17">
        <f>VLOOKUP(C24,'Время - один курс изм. выс.'!A$4:G$9,7,FALSE)</f>
        <v>4.3692129629629706E-3</v>
      </c>
      <c r="F24" s="17">
        <v>9.0277777777777787E-3</v>
      </c>
      <c r="G24" s="17">
        <f t="shared" si="0"/>
        <v>8.333333333333335E-3</v>
      </c>
      <c r="H24" s="17">
        <f t="shared" si="1"/>
        <v>4.1666666666666675E-3</v>
      </c>
      <c r="I24" s="17">
        <v>4.155092592592593E-3</v>
      </c>
      <c r="J24" s="17">
        <f>D24-I24</f>
        <v>5.9027777777775122E-4</v>
      </c>
      <c r="K24" s="20">
        <f t="shared" si="2"/>
        <v>51</v>
      </c>
      <c r="L24" s="20">
        <f>MINUTE(D24-E24)*60+SECOND(D24-E24)</f>
        <v>32</v>
      </c>
      <c r="M24" s="2" t="str">
        <f>IF(K24&lt;L24,"Поздно","")</f>
        <v/>
      </c>
    </row>
    <row r="25" spans="3:13" x14ac:dyDescent="0.25">
      <c r="C25" s="1">
        <v>3</v>
      </c>
      <c r="D25" s="17">
        <f>VLOOKUP(C25,'Время - один курс изм. выс.'!A$4:D$9,4,FALSE)</f>
        <v>5.7291666666666463E-3</v>
      </c>
      <c r="E25" s="17">
        <f>VLOOKUP(C25,'Время - один курс изм. выс.'!A$4:G$9,7,FALSE)</f>
        <v>5.6134259259259245E-3</v>
      </c>
      <c r="F25" s="17">
        <v>1.2037037037037035E-2</v>
      </c>
      <c r="G25" s="17">
        <f t="shared" si="0"/>
        <v>1.1342592592592592E-2</v>
      </c>
      <c r="H25" s="17">
        <f t="shared" si="1"/>
        <v>5.6712962962962958E-3</v>
      </c>
      <c r="I25" s="17">
        <v>5.6828703703703702E-3</v>
      </c>
      <c r="J25" s="17">
        <f>D25-I25</f>
        <v>4.6296296296276067E-5</v>
      </c>
      <c r="K25" s="20">
        <f t="shared" si="2"/>
        <v>4</v>
      </c>
      <c r="L25" s="20">
        <f>MINUTE(D25-E25)*60+SECOND(D25-E25)</f>
        <v>10</v>
      </c>
      <c r="M25" s="2" t="str">
        <f>IF(K25&lt;L25,"Поздно","")</f>
        <v>Поздно</v>
      </c>
    </row>
    <row r="26" spans="3:13" x14ac:dyDescent="0.25">
      <c r="C26" s="1" t="s">
        <v>93</v>
      </c>
      <c r="D26" s="17"/>
      <c r="E26" s="17"/>
      <c r="F26" s="17">
        <v>1.40625E-2</v>
      </c>
      <c r="G26" s="17">
        <f t="shared" si="0"/>
        <v>1.3368055555555557E-2</v>
      </c>
      <c r="H26" s="17">
        <f t="shared" si="1"/>
        <v>6.6840277777777783E-3</v>
      </c>
      <c r="I26" s="17">
        <v>6.6782407407407415E-3</v>
      </c>
      <c r="J26" s="17"/>
      <c r="K26" s="20"/>
      <c r="L26" s="20"/>
      <c r="M26" s="2">
        <v>1</v>
      </c>
    </row>
    <row r="27" spans="3:13" x14ac:dyDescent="0.25">
      <c r="C27" s="1" t="s">
        <v>92</v>
      </c>
      <c r="D27" s="17"/>
      <c r="E27" s="17"/>
      <c r="F27" s="17">
        <v>1.40625E-2</v>
      </c>
      <c r="G27" s="17">
        <f t="shared" si="0"/>
        <v>1.3368055555555557E-2</v>
      </c>
      <c r="H27" s="17">
        <f t="shared" ref="H27" si="4">G27/2</f>
        <v>6.6840277777777783E-3</v>
      </c>
      <c r="I27" s="17">
        <v>6.6782407407407415E-3</v>
      </c>
      <c r="J27" s="17"/>
      <c r="K27" s="20"/>
      <c r="L27" s="20"/>
      <c r="M27" s="2">
        <v>1</v>
      </c>
    </row>
    <row r="28" spans="3:13" x14ac:dyDescent="0.25">
      <c r="C28" s="1">
        <v>5</v>
      </c>
      <c r="D28" s="17">
        <f>VLOOKUP(C28,'Время - один курс изм. выс.'!A$4:D$9,4,FALSE)</f>
        <v>8.2465277777777624E-3</v>
      </c>
      <c r="E28" s="17">
        <f>VLOOKUP(C28,'Время - один курс изм. выс.'!A$4:G$9,7,FALSE)</f>
        <v>8.0729166666666519E-3</v>
      </c>
      <c r="F28" s="17">
        <v>1.5740740740740743E-2</v>
      </c>
      <c r="G28" s="17">
        <f t="shared" si="0"/>
        <v>1.5046296296296299E-2</v>
      </c>
      <c r="H28" s="17">
        <f t="shared" si="1"/>
        <v>7.5231481481481495E-3</v>
      </c>
      <c r="I28" s="17">
        <v>7.5462962962962966E-3</v>
      </c>
      <c r="J28" s="17">
        <f>D28-I28</f>
        <v>7.0023148148146575E-4</v>
      </c>
      <c r="K28" s="20">
        <f t="shared" si="2"/>
        <v>60</v>
      </c>
      <c r="L28" s="20">
        <f>MINUTE(D28-E28)*60+SECOND(D28-E28)</f>
        <v>15</v>
      </c>
      <c r="M28" s="2" t="str">
        <f>IF(K28&lt;L28,"Поздно","")</f>
        <v/>
      </c>
    </row>
    <row r="29" spans="3:13" x14ac:dyDescent="0.25">
      <c r="C29" s="1">
        <v>6</v>
      </c>
      <c r="D29" s="17">
        <f>VLOOKUP(C29,'Время - один курс изм. выс.'!A$4:D$9,4,FALSE)</f>
        <v>9.2592592592592449E-3</v>
      </c>
      <c r="E29" s="17">
        <f>VLOOKUP(C29,'Время - один курс изм. выс.'!A$4:G$9,7,FALSE)</f>
        <v>8.9120370370370239E-3</v>
      </c>
      <c r="F29" s="17">
        <v>1.8402777777777778E-2</v>
      </c>
      <c r="G29" s="17">
        <f t="shared" si="0"/>
        <v>1.7708333333333333E-2</v>
      </c>
      <c r="H29" s="17">
        <f t="shared" si="1"/>
        <v>8.8541666666666664E-3</v>
      </c>
      <c r="I29" s="17">
        <v>8.8541666666666664E-3</v>
      </c>
      <c r="J29" s="17">
        <f>D29-I29</f>
        <v>4.0509259259257843E-4</v>
      </c>
      <c r="K29" s="20">
        <f t="shared" si="2"/>
        <v>35</v>
      </c>
      <c r="L29" s="20">
        <f>MINUTE(D29-E29)*60+SECOND(D29-E29)</f>
        <v>30</v>
      </c>
      <c r="M29" s="2" t="str">
        <f>IF(K29&lt;L29,"Поздно","")</f>
        <v/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N3" sqref="N3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6.28515625" customWidth="1"/>
    <col min="9" max="9" width="10.28515625" customWidth="1"/>
    <col min="10" max="10" width="9.28515625" customWidth="1"/>
    <col min="11" max="11" width="8.7109375" customWidth="1"/>
    <col min="12" max="12" width="13.85546875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30" x14ac:dyDescent="0.25">
      <c r="A3" s="55">
        <v>7</v>
      </c>
      <c r="B3" s="56">
        <v>43671</v>
      </c>
      <c r="C3" s="59" t="s">
        <v>95</v>
      </c>
      <c r="D3" s="57" t="s">
        <v>86</v>
      </c>
      <c r="E3" s="57">
        <v>18</v>
      </c>
      <c r="F3" s="58" t="s">
        <v>21</v>
      </c>
      <c r="G3" s="52">
        <v>3</v>
      </c>
      <c r="H3" s="53" t="str">
        <f>VLOOKUP(G3,'Время - один курс без изм. выс.'!A15:B19,2,FALSE)</f>
        <v>На одном курсе на одной высоте</v>
      </c>
      <c r="I3" s="54">
        <f>K21</f>
        <v>183</v>
      </c>
      <c r="J3" s="54">
        <f>K23</f>
        <v>215</v>
      </c>
      <c r="K3" s="54">
        <f>K24</f>
        <v>65</v>
      </c>
      <c r="L3" s="54">
        <f>K22</f>
        <v>428</v>
      </c>
      <c r="M3" s="54">
        <f>K25</f>
        <v>220</v>
      </c>
      <c r="N3" s="61">
        <f>K26</f>
        <v>28</v>
      </c>
      <c r="O3" s="54">
        <f>SUM(M21:M26)</f>
        <v>0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1</v>
      </c>
      <c r="D21" s="17">
        <f>VLOOKUP(C21,'Время - один курс без изм. выс.'!A$4:D$9,4,FALSE)</f>
        <v>3.7326388888888618E-3</v>
      </c>
      <c r="E21" s="17">
        <f>VLOOKUP(C21,'Время - один курс без изм. выс.'!A$4:G$9,7,FALSE)</f>
        <v>3.6168981481481399E-3</v>
      </c>
      <c r="F21" s="17">
        <v>3.9351851851851857E-3</v>
      </c>
      <c r="G21" s="17">
        <f>F21-F$15</f>
        <v>3.2407407407407411E-3</v>
      </c>
      <c r="H21" s="17">
        <f>G21/2</f>
        <v>1.6203703703703705E-3</v>
      </c>
      <c r="I21" s="17">
        <v>1.6087962962962963E-3</v>
      </c>
      <c r="J21" s="17">
        <f>D21-I21</f>
        <v>2.1238425925925652E-3</v>
      </c>
      <c r="K21" s="20">
        <f>MINUTE(J21)*60+SECOND(J21)</f>
        <v>183</v>
      </c>
      <c r="L21" s="20">
        <f>MINUTE(D21-E21)*60+SECOND(D21-E21)</f>
        <v>10</v>
      </c>
      <c r="M21" s="2" t="str">
        <f>IF(K21&lt;L21,"Поздно","")</f>
        <v/>
      </c>
    </row>
    <row r="22" spans="3:13" x14ac:dyDescent="0.25">
      <c r="C22" s="1">
        <v>4</v>
      </c>
      <c r="D22" s="17">
        <f>VLOOKUP(C22,'Время - один курс без изм. выс.'!A$4:D$9,4,FALSE)</f>
        <v>6.973379629629628E-3</v>
      </c>
      <c r="E22" s="17">
        <f>VLOOKUP(C22,'Время - один курс без изм. выс.'!A$4:G$9,7,FALSE)</f>
        <v>5.787037037037035E-3</v>
      </c>
      <c r="F22" s="17">
        <v>4.7453703703703703E-3</v>
      </c>
      <c r="G22" s="17">
        <f t="shared" ref="G22:G26" si="0">F22-F$15</f>
        <v>4.0509259259259257E-3</v>
      </c>
      <c r="H22" s="17">
        <f t="shared" ref="H22:H26" si="1">G22/2</f>
        <v>2.0254629629629629E-3</v>
      </c>
      <c r="I22" s="17">
        <v>2.0138888888888888E-3</v>
      </c>
      <c r="J22" s="17">
        <f>D22-I22</f>
        <v>4.9594907407407391E-3</v>
      </c>
      <c r="K22" s="20">
        <f t="shared" ref="K22:K26" si="2">MINUTE(J22)*60+SECOND(J22)</f>
        <v>428</v>
      </c>
      <c r="L22" s="20">
        <f>MINUTE(D22-E22)*60+SECOND(D22-E22)</f>
        <v>103</v>
      </c>
      <c r="M22" s="2" t="str">
        <f>IF(K22&lt;L22,"Поздно","")</f>
        <v/>
      </c>
    </row>
    <row r="23" spans="3:13" x14ac:dyDescent="0.25">
      <c r="C23" s="1">
        <v>2</v>
      </c>
      <c r="D23" s="17">
        <f>VLOOKUP(C23,'Время - один курс без изм. выс.'!A$4:D$9,4,FALSE)</f>
        <v>4.7453703703703443E-3</v>
      </c>
      <c r="E23" s="17">
        <f>VLOOKUP(C23,'Время - один курс без изм. выс.'!A$4:G$9,7,FALSE)</f>
        <v>2.8935185185184897E-3</v>
      </c>
      <c r="F23" s="17">
        <v>5.2662037037037035E-3</v>
      </c>
      <c r="G23" s="17">
        <f t="shared" si="0"/>
        <v>4.5717592592592589E-3</v>
      </c>
      <c r="H23" s="17">
        <f t="shared" si="1"/>
        <v>2.2858796296296295E-3</v>
      </c>
      <c r="I23" s="17">
        <v>2.2569444444444447E-3</v>
      </c>
      <c r="J23" s="17">
        <f>D23-I23</f>
        <v>2.4884259259258996E-3</v>
      </c>
      <c r="K23" s="20">
        <f t="shared" si="2"/>
        <v>215</v>
      </c>
      <c r="L23" s="20">
        <f>MINUTE(D23-E23)*60+SECOND(D23-E23)</f>
        <v>160</v>
      </c>
      <c r="M23" s="2" t="str">
        <f>IF(K23&lt;L23,"Поздно","")</f>
        <v/>
      </c>
    </row>
    <row r="24" spans="3:13" x14ac:dyDescent="0.25">
      <c r="C24" s="1">
        <v>3</v>
      </c>
      <c r="D24" s="17">
        <f>VLOOKUP(C24,'Время - один курс без изм. выс.'!A$4:D$9,4,FALSE)</f>
        <v>5.7291666666666463E-3</v>
      </c>
      <c r="E24" s="17">
        <f>VLOOKUP(C24,'Время - один курс без изм. выс.'!A$4:G$9,7,FALSE)</f>
        <v>5.6134259259259245E-3</v>
      </c>
      <c r="F24" s="17">
        <v>1.064814814814815E-2</v>
      </c>
      <c r="G24" s="17">
        <f t="shared" si="0"/>
        <v>9.9537037037037059E-3</v>
      </c>
      <c r="H24" s="17">
        <f t="shared" si="1"/>
        <v>4.976851851851853E-3</v>
      </c>
      <c r="I24" s="17">
        <v>4.9768518518518521E-3</v>
      </c>
      <c r="J24" s="17">
        <f>D24-I24</f>
        <v>7.5231481481479422E-4</v>
      </c>
      <c r="K24" s="20">
        <f t="shared" si="2"/>
        <v>65</v>
      </c>
      <c r="L24" s="20">
        <f>MINUTE(D24-E24)*60+SECOND(D24-E24)</f>
        <v>10</v>
      </c>
      <c r="M24" s="2" t="str">
        <f>IF(K24&lt;L24,"Поздно","")</f>
        <v/>
      </c>
    </row>
    <row r="25" spans="3:13" x14ac:dyDescent="0.25">
      <c r="C25" s="1">
        <v>5</v>
      </c>
      <c r="D25" s="17">
        <f>VLOOKUP(C25,'Время - один курс без изм. выс.'!A$4:D$9,4,FALSE)</f>
        <v>8.2465277777777624E-3</v>
      </c>
      <c r="E25" s="17">
        <f>VLOOKUP(C25,'Время - один курс без изм. выс.'!A$4:G$9,7,FALSE)</f>
        <v>8.1307870370370405E-3</v>
      </c>
      <c r="F25" s="17">
        <v>1.2094907407407408E-2</v>
      </c>
      <c r="G25" s="17">
        <f t="shared" si="0"/>
        <v>1.1400462962962965E-2</v>
      </c>
      <c r="H25" s="17">
        <f t="shared" si="1"/>
        <v>5.7002314814814823E-3</v>
      </c>
      <c r="I25" s="17">
        <v>5.6944444444444438E-3</v>
      </c>
      <c r="J25" s="17">
        <f>D25-I25</f>
        <v>2.5520833333333185E-3</v>
      </c>
      <c r="K25" s="20">
        <f t="shared" si="2"/>
        <v>220</v>
      </c>
      <c r="L25" s="20">
        <f>MINUTE(D25-E25)*60+SECOND(D25-E25)</f>
        <v>10</v>
      </c>
      <c r="M25" s="2" t="str">
        <f>IF(K25&lt;L25,"Поздно","")</f>
        <v/>
      </c>
    </row>
    <row r="26" spans="3:13" x14ac:dyDescent="0.25">
      <c r="C26" s="1">
        <v>6</v>
      </c>
      <c r="D26" s="17">
        <f>VLOOKUP(C26,'Время - один курс без изм. выс.'!A$4:D$9,4,FALSE)</f>
        <v>9.2592592592592449E-3</v>
      </c>
      <c r="E26" s="17">
        <f>VLOOKUP(C26,'Время - один курс без изм. выс.'!A$4:G$9,7,FALSE)</f>
        <v>8.5648148148148029E-3</v>
      </c>
      <c r="F26" s="17">
        <v>1.8576388888888889E-2</v>
      </c>
      <c r="G26" s="17">
        <f t="shared" si="0"/>
        <v>1.7881944444444443E-2</v>
      </c>
      <c r="H26" s="17">
        <f t="shared" si="1"/>
        <v>8.9409722222222217E-3</v>
      </c>
      <c r="I26" s="17">
        <v>8.9351851851851866E-3</v>
      </c>
      <c r="J26" s="17">
        <f>D26-I26</f>
        <v>3.2407407407405824E-4</v>
      </c>
      <c r="K26" s="20">
        <f t="shared" si="2"/>
        <v>28</v>
      </c>
      <c r="L26" s="20">
        <f>MINUTE(D26-E26)*60+SECOND(D26-E26)</f>
        <v>60</v>
      </c>
      <c r="M26" s="2" t="str">
        <f>IF(K26&lt;L26,"Поздно","")</f>
        <v>Поздно</v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P6" sqref="P6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6" width="12" customWidth="1"/>
    <col min="7" max="7" width="10.5703125" customWidth="1"/>
    <col min="8" max="8" width="16.28515625" customWidth="1"/>
    <col min="9" max="9" width="10.28515625" customWidth="1"/>
    <col min="10" max="10" width="9.28515625" customWidth="1"/>
    <col min="11" max="11" width="8.7109375" customWidth="1"/>
    <col min="12" max="12" width="13.85546875" customWidth="1"/>
    <col min="13" max="13" width="8.140625" customWidth="1"/>
    <col min="14" max="14" width="7.5703125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30" x14ac:dyDescent="0.25">
      <c r="A3" s="55">
        <v>8</v>
      </c>
      <c r="B3" s="56">
        <v>43672</v>
      </c>
      <c r="C3" s="59" t="s">
        <v>96</v>
      </c>
      <c r="D3" s="57" t="s">
        <v>86</v>
      </c>
      <c r="E3" s="57">
        <v>19</v>
      </c>
      <c r="F3" s="58" t="s">
        <v>21</v>
      </c>
      <c r="G3" s="52">
        <v>3</v>
      </c>
      <c r="H3" s="53" t="str">
        <f>VLOOKUP(G3,'Время - один курс без изм. выс.'!A15:B19,2,FALSE)</f>
        <v>На одном курсе на одной высоте</v>
      </c>
      <c r="I3" s="61">
        <f>K24</f>
        <v>9</v>
      </c>
      <c r="J3" s="54">
        <f>K21</f>
        <v>225</v>
      </c>
      <c r="K3" s="54">
        <f>K25</f>
        <v>19</v>
      </c>
      <c r="L3" s="54">
        <f>K22</f>
        <v>406</v>
      </c>
      <c r="M3" s="54">
        <f>K26</f>
        <v>120</v>
      </c>
      <c r="N3" s="54">
        <f>K28</f>
        <v>66</v>
      </c>
      <c r="O3" s="54">
        <f>SUM(M21:M28)</f>
        <v>2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60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61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3" x14ac:dyDescent="0.25">
      <c r="J17" s="19"/>
      <c r="K17" s="22"/>
      <c r="L17" s="26"/>
    </row>
    <row r="18" spans="3:13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3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3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3" x14ac:dyDescent="0.25">
      <c r="C21" s="1">
        <v>2</v>
      </c>
      <c r="D21" s="17">
        <f>VLOOKUP(C21,'Время - один курс без изм. выс.'!A$4:D$9,4,FALSE)</f>
        <v>4.7453703703703443E-3</v>
      </c>
      <c r="E21" s="17">
        <f>VLOOKUP(C21,'Время - один курс без изм. выс.'!A$4:G$9,7,FALSE)</f>
        <v>2.8935185185184897E-3</v>
      </c>
      <c r="F21" s="17">
        <v>5.0347222222222225E-3</v>
      </c>
      <c r="G21" s="17">
        <f>F21-F$15</f>
        <v>4.340277777777778E-3</v>
      </c>
      <c r="H21" s="17">
        <f>G21/2</f>
        <v>2.170138888888889E-3</v>
      </c>
      <c r="I21" s="17">
        <v>2.1412037037037038E-3</v>
      </c>
      <c r="J21" s="17">
        <f>D21-I21</f>
        <v>2.6041666666666405E-3</v>
      </c>
      <c r="K21" s="20">
        <f>MINUTE(J21)*60+SECOND(J21)</f>
        <v>225</v>
      </c>
      <c r="L21" s="20">
        <f>MINUTE(D21-E21)*60+SECOND(D21-E21)</f>
        <v>160</v>
      </c>
      <c r="M21" s="2" t="str">
        <f>IF(K21&lt;L21,"Поздно","")</f>
        <v/>
      </c>
    </row>
    <row r="22" spans="3:13" x14ac:dyDescent="0.25">
      <c r="C22" s="1">
        <v>4</v>
      </c>
      <c r="D22" s="17">
        <f>VLOOKUP(C22,'Время - один курс без изм. выс.'!A$4:D$9,4,FALSE)</f>
        <v>6.973379629629628E-3</v>
      </c>
      <c r="E22" s="17">
        <f>VLOOKUP(C22,'Время - один курс без изм. выс.'!A$4:G$9,7,FALSE)</f>
        <v>5.787037037037035E-3</v>
      </c>
      <c r="F22" s="17">
        <v>5.3240740740740748E-3</v>
      </c>
      <c r="G22" s="17">
        <f t="shared" ref="G22:G28" si="0">F22-F$15</f>
        <v>4.6296296296296302E-3</v>
      </c>
      <c r="H22" s="17">
        <f t="shared" ref="H22:H28" si="1">G22/2</f>
        <v>2.3148148148148151E-3</v>
      </c>
      <c r="I22" s="17">
        <v>2.2685185185185182E-3</v>
      </c>
      <c r="J22" s="17">
        <f>D22-I22</f>
        <v>4.7048611111111093E-3</v>
      </c>
      <c r="K22" s="20">
        <f t="shared" ref="K22:K28" si="2">MINUTE(J22)*60+SECOND(J22)</f>
        <v>406</v>
      </c>
      <c r="L22" s="20">
        <f>MINUTE(D22-E22)*60+SECOND(D22-E22)</f>
        <v>103</v>
      </c>
      <c r="M22" s="2" t="str">
        <f>IF(K22&lt;L22,"Поздно","")</f>
        <v/>
      </c>
    </row>
    <row r="23" spans="3:13" x14ac:dyDescent="0.25">
      <c r="C23" s="1" t="s">
        <v>97</v>
      </c>
      <c r="D23" s="17"/>
      <c r="E23" s="17"/>
      <c r="F23" s="17">
        <v>7.69675925925926E-3</v>
      </c>
      <c r="G23" s="17">
        <f t="shared" si="0"/>
        <v>7.0023148148148154E-3</v>
      </c>
      <c r="H23" s="17">
        <f t="shared" ref="H23:I23" si="3">G23/2</f>
        <v>3.5011574074074077E-3</v>
      </c>
      <c r="I23" s="17">
        <v>3.5011574074074077E-3</v>
      </c>
      <c r="J23" s="17"/>
      <c r="K23" s="20"/>
      <c r="L23" s="20"/>
      <c r="M23" s="2">
        <v>1</v>
      </c>
    </row>
    <row r="24" spans="3:13" x14ac:dyDescent="0.25">
      <c r="C24" s="1">
        <v>1</v>
      </c>
      <c r="D24" s="17">
        <f>VLOOKUP(C24,'Время - один курс без изм. выс.'!A$4:D$9,4,FALSE)</f>
        <v>3.7326388888888618E-3</v>
      </c>
      <c r="E24" s="17">
        <f>VLOOKUP(C24,'Время - один курс без изм. выс.'!A$4:G$9,7,FALSE)</f>
        <v>3.6168981481481399E-3</v>
      </c>
      <c r="F24" s="17">
        <v>7.9861111111111122E-3</v>
      </c>
      <c r="G24" s="17">
        <f t="shared" si="0"/>
        <v>7.2916666666666676E-3</v>
      </c>
      <c r="H24" s="17">
        <f t="shared" si="1"/>
        <v>3.6458333333333338E-3</v>
      </c>
      <c r="I24" s="17">
        <v>3.6226851851851854E-3</v>
      </c>
      <c r="J24" s="17">
        <f>D24-I24</f>
        <v>1.0995370370367637E-4</v>
      </c>
      <c r="K24" s="20">
        <f t="shared" si="2"/>
        <v>9</v>
      </c>
      <c r="L24" s="20">
        <f>MINUTE(D24-E24)*60+SECOND(D24-E24)</f>
        <v>10</v>
      </c>
      <c r="M24" s="2" t="str">
        <f>IF(K24&lt;L24,"Поздно","")</f>
        <v>Поздно</v>
      </c>
    </row>
    <row r="25" spans="3:13" x14ac:dyDescent="0.25">
      <c r="C25" s="1">
        <v>3</v>
      </c>
      <c r="D25" s="17">
        <f>VLOOKUP(C25,'Время - один курс без изм. выс.'!A$4:D$9,4,FALSE)</f>
        <v>5.7291666666666463E-3</v>
      </c>
      <c r="E25" s="17">
        <f>VLOOKUP(C25,'Время - один курс без изм. выс.'!A$4:G$9,7,FALSE)</f>
        <v>5.6134259259259245E-3</v>
      </c>
      <c r="F25" s="17">
        <v>1.1747685185185186E-2</v>
      </c>
      <c r="G25" s="17">
        <f t="shared" si="0"/>
        <v>1.1053240740740742E-2</v>
      </c>
      <c r="H25" s="17">
        <f t="shared" si="1"/>
        <v>5.526620370370371E-3</v>
      </c>
      <c r="I25" s="17">
        <v>5.5092592592592589E-3</v>
      </c>
      <c r="J25" s="17">
        <f>D25-I25</f>
        <v>2.1990740740738743E-4</v>
      </c>
      <c r="K25" s="20">
        <f t="shared" si="2"/>
        <v>19</v>
      </c>
      <c r="L25" s="20">
        <f>MINUTE(D25-E25)*60+SECOND(D25-E25)</f>
        <v>10</v>
      </c>
      <c r="M25" s="2" t="str">
        <f>IF(K25&lt;L25,"Поздно","")</f>
        <v/>
      </c>
    </row>
    <row r="26" spans="3:13" x14ac:dyDescent="0.25">
      <c r="C26" s="1">
        <v>5</v>
      </c>
      <c r="D26" s="17">
        <f>VLOOKUP(C26,'Время - один курс без изм. выс.'!A$4:D$9,4,FALSE)</f>
        <v>8.2465277777777624E-3</v>
      </c>
      <c r="E26" s="17">
        <f>VLOOKUP(C26,'Время - один курс без изм. выс.'!A$4:G$9,7,FALSE)</f>
        <v>8.1307870370370405E-3</v>
      </c>
      <c r="F26" s="17">
        <v>1.4409722222222221E-2</v>
      </c>
      <c r="G26" s="17">
        <f t="shared" si="0"/>
        <v>1.3715277777777778E-2</v>
      </c>
      <c r="H26" s="17">
        <f t="shared" si="1"/>
        <v>6.8576388888888888E-3</v>
      </c>
      <c r="I26" s="17">
        <v>6.851851851851852E-3</v>
      </c>
      <c r="J26" s="17">
        <f>D26-I26</f>
        <v>1.3946759259259103E-3</v>
      </c>
      <c r="K26" s="20">
        <f t="shared" si="2"/>
        <v>120</v>
      </c>
      <c r="L26" s="20">
        <f>MINUTE(D26-E26)*60+SECOND(D26-E26)</f>
        <v>10</v>
      </c>
      <c r="M26" s="2" t="str">
        <f>IF(K26&lt;L26,"Поздно","")</f>
        <v/>
      </c>
    </row>
    <row r="27" spans="3:13" x14ac:dyDescent="0.25">
      <c r="C27" s="1" t="s">
        <v>98</v>
      </c>
      <c r="D27" s="17"/>
      <c r="E27" s="17"/>
      <c r="F27" s="17">
        <v>1.712962962962963E-2</v>
      </c>
      <c r="G27" s="17">
        <f t="shared" si="0"/>
        <v>1.6435185185185185E-2</v>
      </c>
      <c r="H27" s="17">
        <f t="shared" ref="H27" si="4">G27/2</f>
        <v>8.2175925925925923E-3</v>
      </c>
      <c r="I27" s="17">
        <v>8.1944444444444452E-3</v>
      </c>
      <c r="J27" s="17"/>
      <c r="K27" s="20"/>
      <c r="L27" s="20"/>
      <c r="M27" s="2">
        <v>1</v>
      </c>
    </row>
    <row r="28" spans="3:13" x14ac:dyDescent="0.25">
      <c r="C28" s="1">
        <v>6</v>
      </c>
      <c r="D28" s="17">
        <f>VLOOKUP(C28,'Время - один курс без изм. выс.'!A$4:D$9,4,FALSE)</f>
        <v>9.2592592592592449E-3</v>
      </c>
      <c r="E28" s="17">
        <f>VLOOKUP(C28,'Время - один курс без изм. выс.'!A$4:G$9,7,FALSE)</f>
        <v>8.5648148148148029E-3</v>
      </c>
      <c r="F28" s="17">
        <v>1.7766203703703704E-2</v>
      </c>
      <c r="G28" s="17">
        <f t="shared" si="0"/>
        <v>1.7071759259259259E-2</v>
      </c>
      <c r="H28" s="17">
        <f t="shared" si="1"/>
        <v>8.5358796296296294E-3</v>
      </c>
      <c r="I28" s="17">
        <v>8.4953703703703701E-3</v>
      </c>
      <c r="J28" s="17">
        <f>D28-I28</f>
        <v>7.6388888888887473E-4</v>
      </c>
      <c r="K28" s="20">
        <f t="shared" si="2"/>
        <v>66</v>
      </c>
      <c r="L28" s="20">
        <f>MINUTE(D28-E28)*60+SECOND(D28-E28)</f>
        <v>60</v>
      </c>
      <c r="M28" s="2" t="str">
        <f>IF(K28&lt;L28,"Поздно","")</f>
        <v/>
      </c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P7" sqref="P7"/>
    </sheetView>
  </sheetViews>
  <sheetFormatPr defaultRowHeight="15" x14ac:dyDescent="0.25"/>
  <cols>
    <col min="1" max="1" width="3.28515625" customWidth="1"/>
    <col min="2" max="2" width="10.140625" bestFit="1" customWidth="1"/>
    <col min="3" max="3" width="23.42578125" customWidth="1"/>
    <col min="4" max="4" width="11.7109375" customWidth="1"/>
    <col min="5" max="5" width="10.42578125" customWidth="1"/>
    <col min="6" max="7" width="12" customWidth="1"/>
    <col min="8" max="8" width="16.140625" customWidth="1"/>
    <col min="9" max="9" width="12.5703125" customWidth="1"/>
    <col min="10" max="10" width="12.28515625" customWidth="1"/>
    <col min="11" max="11" width="10" bestFit="1" customWidth="1"/>
    <col min="12" max="12" width="12.7109375" customWidth="1"/>
    <col min="13" max="13" width="9" bestFit="1" customWidth="1"/>
    <col min="14" max="14" width="10" bestFit="1" customWidth="1"/>
    <col min="15" max="15" width="11.7109375" customWidth="1"/>
    <col min="16" max="16" width="12.7109375" customWidth="1"/>
    <col min="17" max="17" width="9.140625" customWidth="1"/>
  </cols>
  <sheetData>
    <row r="1" spans="1:16" ht="15" customHeight="1" x14ac:dyDescent="0.25">
      <c r="A1" s="36" t="s">
        <v>61</v>
      </c>
      <c r="B1" s="36" t="s">
        <v>2</v>
      </c>
      <c r="C1" s="36" t="s">
        <v>62</v>
      </c>
      <c r="D1" s="36" t="s">
        <v>3</v>
      </c>
      <c r="E1" s="36" t="s">
        <v>4</v>
      </c>
      <c r="F1" s="40" t="s">
        <v>22</v>
      </c>
      <c r="G1" s="40" t="s">
        <v>63</v>
      </c>
      <c r="H1" s="40"/>
      <c r="I1" s="50" t="s">
        <v>17</v>
      </c>
      <c r="J1" s="50"/>
      <c r="K1" s="50"/>
      <c r="L1" s="50"/>
      <c r="M1" s="50"/>
      <c r="N1" s="50"/>
      <c r="O1" s="41" t="s">
        <v>82</v>
      </c>
      <c r="P1" s="45"/>
    </row>
    <row r="2" spans="1:16" x14ac:dyDescent="0.25">
      <c r="A2" s="36"/>
      <c r="B2" s="36"/>
      <c r="C2" s="36"/>
      <c r="D2" s="36"/>
      <c r="E2" s="36"/>
      <c r="F2" s="40"/>
      <c r="G2" s="28" t="s">
        <v>61</v>
      </c>
      <c r="H2" s="28" t="s">
        <v>68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41"/>
      <c r="P2" s="45"/>
    </row>
    <row r="3" spans="1:16" ht="30" x14ac:dyDescent="0.25">
      <c r="A3" s="55">
        <v>9</v>
      </c>
      <c r="B3" s="56">
        <v>43672</v>
      </c>
      <c r="C3" s="59" t="s">
        <v>99</v>
      </c>
      <c r="D3" s="57" t="s">
        <v>86</v>
      </c>
      <c r="E3" s="57">
        <v>19</v>
      </c>
      <c r="F3" s="58" t="s">
        <v>21</v>
      </c>
      <c r="G3" s="52">
        <v>1</v>
      </c>
      <c r="H3" s="53" t="str">
        <f>VLOOKUP(G3,'Время - пересеч.'!A15:B19,2,FALSE)</f>
        <v>Пересечения на одной высоте</v>
      </c>
      <c r="I3" s="60" t="s">
        <v>26</v>
      </c>
      <c r="J3" s="54">
        <f>K21</f>
        <v>150</v>
      </c>
      <c r="K3" s="60" t="s">
        <v>26</v>
      </c>
      <c r="L3" s="54">
        <f>K25</f>
        <v>65</v>
      </c>
      <c r="M3" s="54">
        <f>K26</f>
        <v>139</v>
      </c>
      <c r="N3" s="54">
        <f>K27</f>
        <v>23</v>
      </c>
      <c r="O3" s="55">
        <f>SUM(M21:M27)</f>
        <v>3</v>
      </c>
      <c r="P3" s="49"/>
    </row>
    <row r="4" spans="1:16" x14ac:dyDescent="0.25">
      <c r="F4" s="32"/>
      <c r="G4" s="33"/>
      <c r="H4" s="33"/>
      <c r="I4" s="33"/>
      <c r="J4" s="33"/>
      <c r="K4" s="33"/>
      <c r="L4" s="33"/>
      <c r="M4" s="33"/>
      <c r="N4" s="32"/>
    </row>
    <row r="5" spans="1:16" x14ac:dyDescent="0.25">
      <c r="G5" s="33"/>
      <c r="H5" s="33"/>
      <c r="I5" s="33"/>
      <c r="J5" s="33"/>
      <c r="K5" s="33"/>
      <c r="L5" s="33"/>
      <c r="M5" s="33"/>
      <c r="N5" s="32"/>
    </row>
    <row r="6" spans="1:16" x14ac:dyDescent="0.25">
      <c r="G6" s="33"/>
      <c r="H6" s="33"/>
      <c r="I6" s="25" t="s">
        <v>26</v>
      </c>
      <c r="K6" t="s">
        <v>45</v>
      </c>
      <c r="L6" s="33"/>
      <c r="M6" s="33"/>
      <c r="N6" s="32"/>
    </row>
    <row r="7" spans="1:16" x14ac:dyDescent="0.25">
      <c r="G7" s="33"/>
      <c r="H7" s="33"/>
      <c r="L7" s="33"/>
      <c r="M7" s="33"/>
      <c r="N7" s="32"/>
    </row>
    <row r="8" spans="1:16" x14ac:dyDescent="0.25">
      <c r="G8" s="33"/>
      <c r="H8" s="33"/>
      <c r="I8" s="24">
        <v>9</v>
      </c>
      <c r="K8" t="s">
        <v>46</v>
      </c>
      <c r="L8" s="33"/>
      <c r="M8" s="33"/>
      <c r="N8" s="32"/>
    </row>
    <row r="9" spans="1:16" x14ac:dyDescent="0.25">
      <c r="G9" s="33"/>
      <c r="H9" s="33"/>
      <c r="K9" t="s">
        <v>47</v>
      </c>
      <c r="L9" s="33"/>
      <c r="M9" s="33"/>
      <c r="N9" s="32"/>
    </row>
    <row r="10" spans="1:16" x14ac:dyDescent="0.25">
      <c r="K10" t="s">
        <v>48</v>
      </c>
    </row>
    <row r="12" spans="1:16" x14ac:dyDescent="0.25">
      <c r="A12" s="21" t="s">
        <v>69</v>
      </c>
      <c r="B12" s="21"/>
    </row>
    <row r="14" spans="1:16" x14ac:dyDescent="0.25">
      <c r="A14" s="19" t="s">
        <v>77</v>
      </c>
      <c r="B14" s="19"/>
    </row>
    <row r="15" spans="1:16" x14ac:dyDescent="0.25">
      <c r="A15" s="27" t="s">
        <v>78</v>
      </c>
      <c r="B15" s="27"/>
      <c r="F15" s="22">
        <v>6.9444444444444447E-4</v>
      </c>
      <c r="J15" s="22"/>
    </row>
    <row r="16" spans="1:16" x14ac:dyDescent="0.25">
      <c r="A16" t="s">
        <v>79</v>
      </c>
      <c r="F16">
        <v>2</v>
      </c>
      <c r="J16" s="22"/>
    </row>
    <row r="17" spans="3:16" x14ac:dyDescent="0.25">
      <c r="J17" s="19"/>
      <c r="K17" s="22"/>
      <c r="L17" s="26"/>
    </row>
    <row r="18" spans="3:16" x14ac:dyDescent="0.25">
      <c r="C18" s="37" t="s">
        <v>76</v>
      </c>
      <c r="D18" s="40" t="s">
        <v>72</v>
      </c>
      <c r="E18" s="37" t="s">
        <v>42</v>
      </c>
      <c r="F18" s="42" t="s">
        <v>70</v>
      </c>
      <c r="G18" s="42"/>
      <c r="H18" s="42"/>
      <c r="I18" s="42"/>
      <c r="J18" s="46" t="s">
        <v>75</v>
      </c>
      <c r="K18" s="47"/>
      <c r="L18" s="48"/>
      <c r="M18" s="40" t="s">
        <v>80</v>
      </c>
    </row>
    <row r="19" spans="3:16" ht="15" customHeight="1" x14ac:dyDescent="0.25">
      <c r="C19" s="38"/>
      <c r="D19" s="40"/>
      <c r="E19" s="38"/>
      <c r="F19" s="42" t="s">
        <v>71</v>
      </c>
      <c r="G19" s="42"/>
      <c r="H19" s="42"/>
      <c r="I19" s="43" t="s">
        <v>25</v>
      </c>
      <c r="J19" s="42" t="s">
        <v>73</v>
      </c>
      <c r="K19" s="42" t="s">
        <v>74</v>
      </c>
      <c r="L19" s="37" t="s">
        <v>84</v>
      </c>
      <c r="M19" s="40"/>
    </row>
    <row r="20" spans="3:16" x14ac:dyDescent="0.25">
      <c r="C20" s="39"/>
      <c r="D20" s="40"/>
      <c r="E20" s="39"/>
      <c r="F20" s="30" t="s">
        <v>81</v>
      </c>
      <c r="G20" s="30" t="s">
        <v>23</v>
      </c>
      <c r="H20" s="30" t="s">
        <v>24</v>
      </c>
      <c r="I20" s="44"/>
      <c r="J20" s="42"/>
      <c r="K20" s="42"/>
      <c r="L20" s="39"/>
      <c r="M20" s="40"/>
    </row>
    <row r="21" spans="3:16" x14ac:dyDescent="0.25">
      <c r="C21" s="1">
        <v>2</v>
      </c>
      <c r="D21" s="17">
        <f>VLOOKUP(C21,'Время - пересеч.'!A$4:D$9,4,FALSE)</f>
        <v>4.6875000000000111E-3</v>
      </c>
      <c r="E21" s="17">
        <f>VLOOKUP(C21,'Время - пересеч.'!A$4:G$9,7,FALSE)</f>
        <v>4.5428240740740811E-3</v>
      </c>
      <c r="F21" s="17">
        <v>6.5972222222222222E-3</v>
      </c>
      <c r="G21" s="17">
        <f>F21-F$15</f>
        <v>5.9027777777777776E-3</v>
      </c>
      <c r="H21" s="17">
        <f>G21/F$16</f>
        <v>2.9513888888888888E-3</v>
      </c>
      <c r="I21" s="17">
        <v>2.9513888888888888E-3</v>
      </c>
      <c r="J21" s="17">
        <f>D21-I21</f>
        <v>1.7361111111111223E-3</v>
      </c>
      <c r="K21" s="20">
        <f t="shared" ref="K21:K27" si="0">MINUTE(J21)*60+SECOND(J21)</f>
        <v>150</v>
      </c>
      <c r="L21" s="20">
        <f>MINUTE(D21-E21)*60+SECOND(D21-E21)</f>
        <v>13</v>
      </c>
      <c r="M21" s="2" t="str">
        <f t="shared" ref="M21:M27" si="1">IF(K21&lt;L21,"Поздно","")</f>
        <v/>
      </c>
    </row>
    <row r="22" spans="3:16" x14ac:dyDescent="0.25">
      <c r="C22" s="2" t="s">
        <v>100</v>
      </c>
      <c r="D22" s="3"/>
      <c r="E22" s="3"/>
      <c r="F22" s="17">
        <v>7.6851851851851847E-3</v>
      </c>
      <c r="G22" s="17">
        <f>F22-F$15</f>
        <v>6.9907407407407401E-3</v>
      </c>
      <c r="H22" s="17">
        <f>G22/F$16</f>
        <v>3.49537037037037E-3</v>
      </c>
      <c r="I22" s="17">
        <v>3.472222222222222E-3</v>
      </c>
      <c r="J22" s="3"/>
      <c r="K22" s="3"/>
      <c r="L22" s="3"/>
      <c r="M22" s="3">
        <v>1</v>
      </c>
    </row>
    <row r="23" spans="3:16" x14ac:dyDescent="0.25">
      <c r="C23" s="2" t="s">
        <v>101</v>
      </c>
      <c r="D23" s="3"/>
      <c r="E23" s="3"/>
      <c r="F23" s="17">
        <v>1.2152777777777778E-2</v>
      </c>
      <c r="G23" s="17">
        <f>F23-F$15</f>
        <v>1.1458333333333334E-2</v>
      </c>
      <c r="H23" s="17">
        <f>G23/F$16</f>
        <v>5.7291666666666671E-3</v>
      </c>
      <c r="I23" s="17">
        <v>5.6712962962962958E-3</v>
      </c>
      <c r="J23" s="3"/>
      <c r="K23" s="3"/>
      <c r="L23" s="3"/>
      <c r="M23" s="3">
        <v>1</v>
      </c>
    </row>
    <row r="24" spans="3:16" x14ac:dyDescent="0.25">
      <c r="C24" s="1" t="s">
        <v>102</v>
      </c>
      <c r="D24" s="17"/>
      <c r="E24" s="17"/>
      <c r="F24" s="17">
        <v>1.3194444444444444E-2</v>
      </c>
      <c r="G24" s="17">
        <f>F24-F$15</f>
        <v>1.2500000000000001E-2</v>
      </c>
      <c r="H24" s="17">
        <f>G24/F$16</f>
        <v>6.2500000000000003E-3</v>
      </c>
      <c r="I24" s="17">
        <v>6.238425925925925E-3</v>
      </c>
      <c r="J24" s="17"/>
      <c r="K24" s="20"/>
      <c r="L24" s="20"/>
      <c r="M24" s="2">
        <v>1</v>
      </c>
    </row>
    <row r="25" spans="3:16" x14ac:dyDescent="0.25">
      <c r="C25" s="1">
        <v>4</v>
      </c>
      <c r="D25" s="17">
        <f>VLOOKUP(C25,'Время - пересеч.'!A$4:D$9,4,FALSE)</f>
        <v>7.66782407407407E-3</v>
      </c>
      <c r="E25" s="17">
        <f>VLOOKUP(C25,'Время - пересеч.'!A$4:G$9,7,FALSE)</f>
        <v>7.0312499999999889E-3</v>
      </c>
      <c r="F25" s="17">
        <v>1.4583333333333332E-2</v>
      </c>
      <c r="G25" s="17">
        <f>F25-F$15</f>
        <v>1.3888888888888888E-2</v>
      </c>
      <c r="H25" s="17">
        <f>G25/F$16</f>
        <v>6.9444444444444441E-3</v>
      </c>
      <c r="I25" s="17">
        <v>6.9097222222222225E-3</v>
      </c>
      <c r="J25" s="17">
        <f>D25-I25</f>
        <v>7.5810185185184748E-4</v>
      </c>
      <c r="K25" s="20">
        <f t="shared" si="0"/>
        <v>65</v>
      </c>
      <c r="L25" s="20">
        <f>MINUTE(D25-E25)*60+SECOND(D25-E25)</f>
        <v>55</v>
      </c>
      <c r="M25" s="2" t="str">
        <f t="shared" si="1"/>
        <v/>
      </c>
    </row>
    <row r="26" spans="3:16" x14ac:dyDescent="0.25">
      <c r="C26" s="1">
        <v>5</v>
      </c>
      <c r="D26" s="17">
        <f>VLOOKUP(C26,'Время - пересеч.'!A$4:D$9,4,FALSE)</f>
        <v>8.8252314814814825E-3</v>
      </c>
      <c r="E26" s="17">
        <f>VLOOKUP(C26,'Время - пересеч.'!A$4:G$9,7,FALSE)</f>
        <v>8.5937500000000111E-3</v>
      </c>
      <c r="F26" s="17">
        <v>1.5162037037037036E-2</v>
      </c>
      <c r="G26" s="17">
        <f>F26-F$15</f>
        <v>1.4467592592592593E-2</v>
      </c>
      <c r="H26" s="17">
        <f>G26/F$16</f>
        <v>7.2337962962962963E-3</v>
      </c>
      <c r="I26" s="17">
        <v>7.2222222222222228E-3</v>
      </c>
      <c r="J26" s="17">
        <f>D26-I26</f>
        <v>1.6030092592592598E-3</v>
      </c>
      <c r="K26" s="20">
        <f t="shared" si="0"/>
        <v>139</v>
      </c>
      <c r="L26" s="20">
        <f>MINUTE(D26-E26)*60+SECOND(D26-E26)</f>
        <v>20</v>
      </c>
      <c r="M26" s="2" t="str">
        <f t="shared" si="1"/>
        <v/>
      </c>
    </row>
    <row r="27" spans="3:16" x14ac:dyDescent="0.25">
      <c r="C27" s="1">
        <v>6</v>
      </c>
      <c r="D27" s="17">
        <f>VLOOKUP(C27,'Время - пересеч.'!A$4:D$9,4,FALSE)</f>
        <v>9.4907407407407163E-3</v>
      </c>
      <c r="E27" s="17">
        <f>VLOOKUP(C27,'Время - пересеч.'!A$4:G$9,7,FALSE)</f>
        <v>9.3171296296296058E-3</v>
      </c>
      <c r="F27" s="17">
        <v>1.9212962962962963E-2</v>
      </c>
      <c r="G27" s="17">
        <f>F27-F$15</f>
        <v>1.8518518518518517E-2</v>
      </c>
      <c r="H27" s="17">
        <f>G27/F$16</f>
        <v>9.2592592592592587E-3</v>
      </c>
      <c r="I27" s="17">
        <v>9.2245370370370363E-3</v>
      </c>
      <c r="J27" s="17">
        <f>D27-I27</f>
        <v>2.6620370370367998E-4</v>
      </c>
      <c r="K27" s="20">
        <f t="shared" si="0"/>
        <v>23</v>
      </c>
      <c r="L27" s="20">
        <f>MINUTE(D27-E27)*60+SECOND(D27-E27)</f>
        <v>15</v>
      </c>
      <c r="M27" s="2" t="str">
        <f t="shared" si="1"/>
        <v/>
      </c>
    </row>
    <row r="28" spans="3:16" x14ac:dyDescent="0.25">
      <c r="F28" s="19"/>
      <c r="G28" s="22"/>
      <c r="H28" s="22"/>
      <c r="I28" s="22"/>
      <c r="J28" s="22"/>
      <c r="K28" s="22"/>
      <c r="L28" s="22"/>
      <c r="M28" s="22"/>
      <c r="N28" s="22"/>
      <c r="O28" s="31"/>
      <c r="P28" s="31"/>
    </row>
  </sheetData>
  <mergeCells count="20">
    <mergeCell ref="I19:I20"/>
    <mergeCell ref="J19:J20"/>
    <mergeCell ref="K19:K20"/>
    <mergeCell ref="L19:L20"/>
    <mergeCell ref="G1:H1"/>
    <mergeCell ref="I1:N1"/>
    <mergeCell ref="O1:O2"/>
    <mergeCell ref="C18:C20"/>
    <mergeCell ref="D18:D20"/>
    <mergeCell ref="E18:E20"/>
    <mergeCell ref="F18:I18"/>
    <mergeCell ref="J18:L18"/>
    <mergeCell ref="M18:M20"/>
    <mergeCell ref="F19:H1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Итог</vt:lpstr>
      <vt:lpstr>Время - пересеч.</vt:lpstr>
      <vt:lpstr>Время - один курс изм. выс.</vt:lpstr>
      <vt:lpstr>Время - один курс без изм. выс.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2019-07-31T22:31:50Z</dcterms:modified>
</cp:coreProperties>
</file>