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\TOWER\Warehouse\OKO-02_Test\Тест\"/>
    </mc:Choice>
  </mc:AlternateContent>
  <bookViews>
    <workbookView xWindow="0" yWindow="0" windowWidth="28800" windowHeight="12330"/>
  </bookViews>
  <sheets>
    <sheet name="Timeline" sheetId="6" r:id="rId1"/>
    <sheet name="Charts" sheetId="5" r:id="rId2"/>
    <sheet name="Beacon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5" l="1"/>
  <c r="O53" i="5"/>
  <c r="N53" i="5"/>
  <c r="M53" i="5"/>
  <c r="P52" i="5"/>
  <c r="O52" i="5"/>
  <c r="N52" i="5"/>
  <c r="M52" i="5"/>
  <c r="P51" i="5"/>
  <c r="O51" i="5"/>
  <c r="N51" i="5"/>
  <c r="M51" i="5"/>
  <c r="G45" i="5"/>
  <c r="F45" i="5"/>
  <c r="E45" i="5"/>
  <c r="D45" i="5"/>
  <c r="G44" i="5"/>
  <c r="F44" i="5"/>
  <c r="E44" i="5"/>
  <c r="D44" i="5"/>
  <c r="G43" i="5"/>
  <c r="F43" i="5"/>
  <c r="E43" i="5"/>
  <c r="D43" i="5"/>
  <c r="G42" i="5"/>
  <c r="F42" i="5"/>
  <c r="E42" i="5"/>
  <c r="D42" i="5"/>
  <c r="P28" i="5"/>
  <c r="O28" i="5"/>
  <c r="N28" i="5"/>
  <c r="M28" i="5"/>
  <c r="E28" i="5"/>
  <c r="D28" i="5"/>
  <c r="P27" i="5"/>
  <c r="O27" i="5"/>
  <c r="N27" i="5"/>
  <c r="M27" i="5"/>
  <c r="G27" i="5"/>
  <c r="F27" i="5"/>
  <c r="E27" i="5"/>
  <c r="D27" i="5"/>
  <c r="P26" i="5"/>
  <c r="O26" i="5"/>
  <c r="N26" i="5"/>
  <c r="M26" i="5"/>
  <c r="G26" i="5"/>
  <c r="F26" i="5"/>
  <c r="E26" i="5"/>
  <c r="D26" i="5"/>
  <c r="N8" i="5"/>
  <c r="M8" i="5"/>
  <c r="P7" i="5"/>
  <c r="O7" i="5"/>
  <c r="N7" i="5"/>
  <c r="M7" i="5"/>
  <c r="G7" i="5"/>
  <c r="F7" i="5"/>
  <c r="E7" i="5"/>
  <c r="D7" i="5"/>
  <c r="P6" i="5"/>
  <c r="O6" i="5"/>
  <c r="N6" i="5"/>
  <c r="M6" i="5"/>
  <c r="G6" i="5"/>
  <c r="F6" i="5"/>
  <c r="E6" i="5"/>
  <c r="D6" i="5"/>
  <c r="P5" i="5"/>
  <c r="O5" i="5"/>
  <c r="N5" i="5"/>
  <c r="M5" i="5"/>
  <c r="G5" i="5"/>
  <c r="F5" i="5"/>
  <c r="E5" i="5"/>
  <c r="D5" i="5"/>
  <c r="O30" i="4"/>
  <c r="N30" i="4"/>
  <c r="K30" i="4"/>
  <c r="I30" i="4"/>
  <c r="H30" i="4"/>
  <c r="J30" i="4" s="1"/>
  <c r="O29" i="4"/>
  <c r="N29" i="4"/>
  <c r="J29" i="4"/>
  <c r="I29" i="4"/>
  <c r="K29" i="4" s="1"/>
  <c r="H29" i="4"/>
  <c r="O28" i="4"/>
  <c r="N28" i="4"/>
  <c r="K28" i="4"/>
  <c r="I28" i="4"/>
  <c r="H28" i="4"/>
  <c r="J28" i="4" s="1"/>
  <c r="P27" i="4"/>
  <c r="O27" i="4"/>
  <c r="N27" i="4"/>
  <c r="K27" i="4"/>
  <c r="J27" i="4"/>
  <c r="I27" i="4"/>
  <c r="H27" i="4"/>
  <c r="O26" i="4"/>
  <c r="P26" i="4" s="1"/>
  <c r="N26" i="4"/>
  <c r="J26" i="4"/>
  <c r="I26" i="4"/>
  <c r="K26" i="4" s="1"/>
  <c r="H26" i="4"/>
  <c r="O25" i="4"/>
  <c r="N25" i="4"/>
  <c r="K25" i="4"/>
  <c r="I25" i="4"/>
  <c r="J37" i="4" s="1"/>
  <c r="H25" i="4"/>
  <c r="I37" i="4" s="1"/>
  <c r="P24" i="4"/>
  <c r="O24" i="4"/>
  <c r="N24" i="4"/>
  <c r="K24" i="4"/>
  <c r="J24" i="4"/>
  <c r="I24" i="4"/>
  <c r="H24" i="4"/>
  <c r="O23" i="4"/>
  <c r="N23" i="4"/>
  <c r="I23" i="4"/>
  <c r="K23" i="4" s="1"/>
  <c r="H23" i="4"/>
  <c r="J23" i="4" s="1"/>
  <c r="O22" i="4"/>
  <c r="N22" i="4"/>
  <c r="P22" i="4" s="1"/>
  <c r="K22" i="4"/>
  <c r="I22" i="4"/>
  <c r="H22" i="4"/>
  <c r="J22" i="4" s="1"/>
  <c r="P21" i="4"/>
  <c r="O21" i="4"/>
  <c r="N21" i="4"/>
  <c r="K21" i="4"/>
  <c r="J21" i="4"/>
  <c r="I21" i="4"/>
  <c r="H21" i="4"/>
  <c r="O20" i="4"/>
  <c r="P20" i="4" s="1"/>
  <c r="N20" i="4"/>
  <c r="J20" i="4"/>
  <c r="I20" i="4"/>
  <c r="K20" i="4" s="1"/>
  <c r="H20" i="4"/>
  <c r="O19" i="4"/>
  <c r="N19" i="4"/>
  <c r="P19" i="4" s="1"/>
  <c r="I19" i="4"/>
  <c r="K19" i="4" s="1"/>
  <c r="H19" i="4"/>
  <c r="J19" i="4" s="1"/>
  <c r="O18" i="4"/>
  <c r="N18" i="4"/>
  <c r="P18" i="4" s="1"/>
  <c r="K18" i="4"/>
  <c r="I18" i="4"/>
  <c r="J38" i="4" s="1"/>
  <c r="H18" i="4"/>
  <c r="I38" i="4" s="1"/>
  <c r="P17" i="4"/>
  <c r="O17" i="4"/>
  <c r="N17" i="4"/>
  <c r="K17" i="4"/>
  <c r="J17" i="4"/>
  <c r="I17" i="4"/>
  <c r="H17" i="4"/>
  <c r="P16" i="4"/>
  <c r="AC16" i="4" s="1"/>
  <c r="O16" i="4"/>
  <c r="N16" i="4"/>
  <c r="K16" i="4"/>
  <c r="J16" i="4"/>
  <c r="I16" i="4"/>
  <c r="H16" i="4"/>
  <c r="O15" i="4"/>
  <c r="P15" i="4" s="1"/>
  <c r="N15" i="4"/>
  <c r="J15" i="4"/>
  <c r="I15" i="4"/>
  <c r="K15" i="4" s="1"/>
  <c r="H15" i="4"/>
  <c r="O14" i="4"/>
  <c r="N14" i="4"/>
  <c r="P14" i="4" s="1"/>
  <c r="I14" i="4"/>
  <c r="K14" i="4" s="1"/>
  <c r="H14" i="4"/>
  <c r="J14" i="4" s="1"/>
  <c r="O13" i="4"/>
  <c r="N13" i="4"/>
  <c r="P13" i="4" s="1"/>
  <c r="K13" i="4"/>
  <c r="I13" i="4"/>
  <c r="H13" i="4"/>
  <c r="J13" i="4" s="1"/>
  <c r="O12" i="4"/>
  <c r="N12" i="4"/>
  <c r="J12" i="4"/>
  <c r="I12" i="4"/>
  <c r="K12" i="4" s="1"/>
  <c r="H12" i="4"/>
  <c r="O11" i="4"/>
  <c r="N11" i="4"/>
  <c r="K11" i="4"/>
  <c r="I11" i="4"/>
  <c r="H11" i="4"/>
  <c r="J11" i="4" s="1"/>
  <c r="P10" i="4"/>
  <c r="O10" i="4"/>
  <c r="N10" i="4"/>
  <c r="K10" i="4"/>
  <c r="J10" i="4"/>
  <c r="I10" i="4"/>
  <c r="H10" i="4"/>
  <c r="AD9" i="4"/>
  <c r="P9" i="4"/>
  <c r="O9" i="4"/>
  <c r="N9" i="4"/>
  <c r="K9" i="4"/>
  <c r="J9" i="4"/>
  <c r="I9" i="4"/>
  <c r="J34" i="4" s="1"/>
  <c r="H9" i="4"/>
  <c r="I34" i="4" s="1"/>
  <c r="O8" i="4"/>
  <c r="N8" i="4"/>
  <c r="I8" i="4"/>
  <c r="K8" i="4" s="1"/>
  <c r="H8" i="4"/>
  <c r="J8" i="4" s="1"/>
  <c r="O7" i="4"/>
  <c r="N7" i="4"/>
  <c r="K7" i="4"/>
  <c r="J7" i="4"/>
  <c r="I7" i="4"/>
  <c r="J36" i="4" s="1"/>
  <c r="H7" i="4"/>
  <c r="I36" i="4" s="1"/>
  <c r="O6" i="4"/>
  <c r="N6" i="4"/>
  <c r="I6" i="4"/>
  <c r="K6" i="4" s="1"/>
  <c r="H6" i="4"/>
  <c r="J6" i="4" s="1"/>
  <c r="I35" i="4" l="1"/>
  <c r="J35" i="4"/>
  <c r="J18" i="4"/>
  <c r="J25" i="4"/>
</calcChain>
</file>

<file path=xl/comments1.xml><?xml version="1.0" encoding="utf-8"?>
<comments xmlns="http://schemas.openxmlformats.org/spreadsheetml/2006/main">
  <authors>
    <author>Adm</author>
  </authors>
  <commentList>
    <comment ref="A6" authorId="0" shapeId="0">
      <text>
        <r>
          <rPr>
            <sz val="9"/>
            <color indexed="81"/>
            <rFont val="Tahoma"/>
            <family val="2"/>
            <charset val="204"/>
          </rPr>
          <t>Tango Uniform
BELY
Белый</t>
        </r>
      </text>
    </comment>
    <comment ref="A9" authorId="0" shapeId="0">
      <text>
        <r>
          <rPr>
            <sz val="9"/>
            <color indexed="81"/>
            <rFont val="Tahoma"/>
            <family val="2"/>
            <charset val="204"/>
          </rPr>
          <t>Гагарин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  <charset val="204"/>
          </rPr>
          <t>Adm:</t>
        </r>
        <r>
          <rPr>
            <sz val="9"/>
            <color indexed="81"/>
            <rFont val="Tahoma"/>
            <family val="2"/>
            <charset val="204"/>
          </rPr>
          <t xml:space="preserve">
Alpha Junior
Старица</t>
        </r>
      </text>
    </comment>
    <comment ref="A20" authorId="0" shapeId="0">
      <text>
        <r>
          <rPr>
            <sz val="9"/>
            <color indexed="81"/>
            <rFont val="Tahoma"/>
            <family val="2"/>
            <charset val="204"/>
          </rPr>
          <t>Карманово</t>
        </r>
      </text>
    </comment>
  </commentList>
</comments>
</file>

<file path=xl/sharedStrings.xml><?xml version="1.0" encoding="utf-8"?>
<sst xmlns="http://schemas.openxmlformats.org/spreadsheetml/2006/main" count="312" uniqueCount="132">
  <si>
    <t>T1</t>
  </si>
  <si>
    <t>Момент времени, после которого конфликт может быть обнаружен</t>
  </si>
  <si>
    <t>FIN123</t>
  </si>
  <si>
    <t>AFR01</t>
  </si>
  <si>
    <t>ANA58</t>
  </si>
  <si>
    <t>AFL2406</t>
  </si>
  <si>
    <t>Т2</t>
  </si>
  <si>
    <t>Момент времени, до которого конфликт должен быть обнаружен</t>
  </si>
  <si>
    <t>ROMEL</t>
  </si>
  <si>
    <t>RATIN</t>
  </si>
  <si>
    <t>AJ</t>
  </si>
  <si>
    <t>BG</t>
  </si>
  <si>
    <t>TU</t>
  </si>
  <si>
    <t>GAPSA</t>
  </si>
  <si>
    <t>MITMU</t>
  </si>
  <si>
    <t>SATAL</t>
  </si>
  <si>
    <t>AMDOR</t>
  </si>
  <si>
    <t>№</t>
  </si>
  <si>
    <t>Рейсы</t>
  </si>
  <si>
    <t>Описание конфликта</t>
  </si>
  <si>
    <t>T2</t>
  </si>
  <si>
    <t>SUPEK</t>
  </si>
  <si>
    <t>Траектории пересекаются над TU на эшелоне 310</t>
  </si>
  <si>
    <t>TCAS</t>
  </si>
  <si>
    <t>GZP155</t>
  </si>
  <si>
    <t>SBI86</t>
  </si>
  <si>
    <t>Два самолета на одном маршруте: SBI86 идет на эшелоне 320, GZP155 после GAPSA поднимается с 300 на 340</t>
  </si>
  <si>
    <t>BELAG</t>
  </si>
  <si>
    <t>Начало подъема - GAPSA</t>
  </si>
  <si>
    <t>GZP155 проходит эш.310</t>
  </si>
  <si>
    <t>Эш.340</t>
  </si>
  <si>
    <t>KLM67</t>
  </si>
  <si>
    <t>THA05</t>
  </si>
  <si>
    <t>Два самолета на одном маршруте и эшелоне: KLM67 снижает скорость, THA05 увеличивает и догоняет его</t>
  </si>
  <si>
    <t>Уменьш. cкорости KLM67 (KOLED)</t>
  </si>
  <si>
    <t>KOLED</t>
  </si>
  <si>
    <t>Пересечение траекторий над точкой MITMU на одном эшелоне</t>
  </si>
  <si>
    <t>Появление ВС в зоне</t>
  </si>
  <si>
    <t>DNV4863</t>
  </si>
  <si>
    <t>SDM589</t>
  </si>
  <si>
    <t>IBAMO</t>
  </si>
  <si>
    <t>AMABI</t>
  </si>
  <si>
    <t>Встречные курсы: SDM589 идет с севера  на эш. 310, DNV4863 - с юга, на эш. 280, после TU переходит на 360</t>
  </si>
  <si>
    <t>Начало подъема - TU</t>
  </si>
  <si>
    <t>AFL2433</t>
  </si>
  <si>
    <t>Появление AFL2433 в зоне</t>
  </si>
  <si>
    <t>Сближение</t>
  </si>
  <si>
    <t>FK</t>
  </si>
  <si>
    <t>Примечание: Надписи с номерами рейсов указывают начало маршрута</t>
  </si>
  <si>
    <t>Координаты X и Z даны в метрах. Расчитаны относительно контрольной точки BELY(Белый)</t>
  </si>
  <si>
    <t>55 51 15</t>
  </si>
  <si>
    <t>32 56 21</t>
  </si>
  <si>
    <t>с координатами:</t>
  </si>
  <si>
    <t>Lat</t>
  </si>
  <si>
    <t>Long</t>
  </si>
  <si>
    <t>С.Ш.</t>
  </si>
  <si>
    <t>В.Д.</t>
  </si>
  <si>
    <t>D</t>
  </si>
  <si>
    <t>M</t>
  </si>
  <si>
    <t>S</t>
  </si>
  <si>
    <t>DEG</t>
  </si>
  <si>
    <t>DEG.</t>
  </si>
  <si>
    <t>X.</t>
  </si>
  <si>
    <t>Z.</t>
  </si>
  <si>
    <t>X</t>
  </si>
  <si>
    <t>Z</t>
  </si>
  <si>
    <t>0.2718506</t>
  </si>
  <si>
    <t>-0.1698608</t>
  </si>
  <si>
    <t>OGUTA</t>
  </si>
  <si>
    <t>-123019.3</t>
  </si>
  <si>
    <t>-72673.26</t>
  </si>
  <si>
    <t>53096.34</t>
  </si>
  <si>
    <t>-44851.52</t>
  </si>
  <si>
    <t>130518.1</t>
  </si>
  <si>
    <t>-32685.44</t>
  </si>
  <si>
    <t>MOSON</t>
  </si>
  <si>
    <t>-118228.8</t>
  </si>
  <si>
    <t>-129591.7</t>
  </si>
  <si>
    <t>KOMOG</t>
  </si>
  <si>
    <t>7603.235</t>
  </si>
  <si>
    <t>-72965.16</t>
  </si>
  <si>
    <t>RUBAG</t>
  </si>
  <si>
    <t>64469.55</t>
  </si>
  <si>
    <t>-54316.03</t>
  </si>
  <si>
    <t>91843.46</t>
  </si>
  <si>
    <t>-77627.82</t>
  </si>
  <si>
    <t>11438.8</t>
  </si>
  <si>
    <t>-109404.5</t>
  </si>
  <si>
    <t>-129477.1</t>
  </si>
  <si>
    <t>-62992.48</t>
  </si>
  <si>
    <t>29787.32</t>
  </si>
  <si>
    <t>17847.72</t>
  </si>
  <si>
    <t>77905.02</t>
  </si>
  <si>
    <t>46558.81</t>
  </si>
  <si>
    <t>74857.69</t>
  </si>
  <si>
    <t>-124061.1</t>
  </si>
  <si>
    <t>-29584.49</t>
  </si>
  <si>
    <t>120380.9</t>
  </si>
  <si>
    <t>-1855.493</t>
  </si>
  <si>
    <t>BOMGI</t>
  </si>
  <si>
    <t>-120745.3</t>
  </si>
  <si>
    <t>25834.03</t>
  </si>
  <si>
    <t>50355.11</t>
  </si>
  <si>
    <t>OLMET</t>
  </si>
  <si>
    <t>-51887.67</t>
  </si>
  <si>
    <t>35433.14</t>
  </si>
  <si>
    <t>-116058.5</t>
  </si>
  <si>
    <t>78981.82</t>
  </si>
  <si>
    <t>OLIDI</t>
  </si>
  <si>
    <t>122967.6</t>
  </si>
  <si>
    <t>39481.05</t>
  </si>
  <si>
    <t>34833.77</t>
  </si>
  <si>
    <t>-33675.51</t>
  </si>
  <si>
    <t>163330.3</t>
  </si>
  <si>
    <t>OGUT-FK/IBAMO-TU</t>
  </si>
  <si>
    <t>5606.545</t>
  </si>
  <si>
    <t>-51212.86</t>
  </si>
  <si>
    <t>OLMET-MITMU/ABAMI-TU</t>
  </si>
  <si>
    <t>-4877.982</t>
  </si>
  <si>
    <t>26549.65</t>
  </si>
  <si>
    <t>ROMEL-GAPSA/ABAMI-TU</t>
  </si>
  <si>
    <t>-12671.89</t>
  </si>
  <si>
    <t>63357.02</t>
  </si>
  <si>
    <t>Пример:</t>
  </si>
  <si>
    <t>Тренажер. Основное упражнение</t>
  </si>
  <si>
    <t>T3</t>
  </si>
  <si>
    <t>Уточнить</t>
  </si>
  <si>
    <t>OKO. Основное упражнение</t>
  </si>
  <si>
    <t>GZP155 проходит эш. 310</t>
  </si>
  <si>
    <t>Расст. 10 км</t>
  </si>
  <si>
    <t>DNV4863 проходит эш. 300</t>
  </si>
  <si>
    <t>Момент конфликта (наибольшего сближения)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</si>
</sst>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vertical="top"/>
    </xf>
    <xf numFmtId="20" fontId="0" fillId="0" borderId="0" xfId="0" applyNumberFormat="1" applyFont="1" applyBorder="1"/>
    <xf numFmtId="0" fontId="1" fillId="0" borderId="1" xfId="0" applyFont="1" applyBorder="1"/>
    <xf numFmtId="0" fontId="0" fillId="0" borderId="0" xfId="0" applyBorder="1" applyAlignment="1">
      <alignment vertical="top"/>
    </xf>
    <xf numFmtId="0" fontId="1" fillId="0" borderId="1" xfId="0" applyFont="1" applyBorder="1" applyAlignment="1">
      <alignment vertical="top"/>
    </xf>
    <xf numFmtId="21" fontId="1" fillId="0" borderId="1" xfId="0" applyNumberFormat="1" applyFont="1" applyBorder="1"/>
    <xf numFmtId="20" fontId="0" fillId="0" borderId="2" xfId="0" applyNumberFormat="1" applyFont="1" applyBorder="1"/>
    <xf numFmtId="20" fontId="0" fillId="0" borderId="0" xfId="0" applyNumberFormat="1" applyFont="1"/>
    <xf numFmtId="20" fontId="0" fillId="0" borderId="3" xfId="0" applyNumberFormat="1" applyFont="1" applyBorder="1"/>
    <xf numFmtId="20" fontId="0" fillId="0" borderId="4" xfId="0" applyNumberFormat="1" applyFont="1" applyBorder="1"/>
    <xf numFmtId="0" fontId="1" fillId="0" borderId="2" xfId="0" applyFont="1" applyBorder="1" applyAlignment="1">
      <alignment vertical="top"/>
    </xf>
    <xf numFmtId="0" fontId="0" fillId="0" borderId="3" xfId="0" applyFont="1" applyBorder="1"/>
    <xf numFmtId="0" fontId="0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/>
    <xf numFmtId="164" fontId="1" fillId="0" borderId="1" xfId="0" applyNumberFormat="1" applyFont="1" applyBorder="1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quotePrefix="1"/>
    <xf numFmtId="0" fontId="1" fillId="0" borderId="0" xfId="0" applyFont="1" applyFill="1"/>
    <xf numFmtId="0" fontId="4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FIN123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E-47FE-8421-C3530D505C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E-47FE-8421-C3530D505C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Charts!$D$5:$D$7</c:f>
              <c:numCache>
                <c:formatCode>General</c:formatCode>
                <c:ptCount val="3"/>
                <c:pt idx="0">
                  <c:v>-116058.5</c:v>
                </c:pt>
                <c:pt idx="1">
                  <c:v>0.2718506</c:v>
                </c:pt>
                <c:pt idx="2">
                  <c:v>91843.46</c:v>
                </c:pt>
              </c:numCache>
            </c:numRef>
          </c:xVal>
          <c:yVal>
            <c:numRef>
              <c:f>Charts!$E$5:$E$7</c:f>
              <c:numCache>
                <c:formatCode>General</c:formatCode>
                <c:ptCount val="3"/>
                <c:pt idx="0">
                  <c:v>78981.820000000007</c:v>
                </c:pt>
                <c:pt idx="1">
                  <c:v>-0.16986080000000001</c:v>
                </c:pt>
                <c:pt idx="2">
                  <c:v>-77627.820000000007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7FE-8421-C3530D505C3D}"/>
            </c:ext>
          </c:extLst>
        </c:ser>
        <c:ser>
          <c:idx val="1"/>
          <c:order val="1"/>
          <c:tx>
            <c:strRef>
              <c:f>Charts!$C$4</c:f>
              <c:strCache>
                <c:ptCount val="1"/>
                <c:pt idx="0">
                  <c:v>AFR01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2.77777777777777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99E-47FE-8421-C3530D505C3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9E-47FE-8421-C3530D505C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9E-47FE-8421-C3530D505C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Charts!$F$5:$F$7</c:f>
              <c:numCache>
                <c:formatCode>General</c:formatCode>
                <c:ptCount val="3"/>
                <c:pt idx="0">
                  <c:v>-129477.1</c:v>
                </c:pt>
                <c:pt idx="1">
                  <c:v>0.2718506</c:v>
                </c:pt>
                <c:pt idx="2">
                  <c:v>124981</c:v>
                </c:pt>
              </c:numCache>
            </c:numRef>
          </c:xVal>
          <c:yVal>
            <c:numRef>
              <c:f>Charts!$G$5:$G$7</c:f>
              <c:numCache>
                <c:formatCode>General</c:formatCode>
                <c:ptCount val="3"/>
                <c:pt idx="0">
                  <c:v>-62992.480000000003</c:v>
                </c:pt>
                <c:pt idx="1">
                  <c:v>-0.16986080000000001</c:v>
                </c:pt>
                <c:pt idx="2">
                  <c:v>74857.69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9E-47FE-8421-C3530D505C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Charts!$B$25</c:f>
              <c:strCache>
                <c:ptCount val="1"/>
                <c:pt idx="0">
                  <c:v>GZP155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A-45D2-96DA-DC2E80316B1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CA-45D2-96DA-DC2E80316B15}"/>
                </c:ext>
              </c:extLst>
            </c:dLbl>
            <c:dLbl>
              <c:idx val="2"/>
              <c:layout>
                <c:manualLayout>
                  <c:x val="0.60000000000000009"/>
                  <c:y val="0.181069958847736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5CA-45D2-96DA-DC2E80316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Charts!$D$26:$D$28</c:f>
              <c:numCache>
                <c:formatCode>General</c:formatCode>
                <c:ptCount val="3"/>
                <c:pt idx="0">
                  <c:v>147130</c:v>
                </c:pt>
                <c:pt idx="1">
                  <c:v>77905.02</c:v>
                </c:pt>
                <c:pt idx="2">
                  <c:v>-116058.5</c:v>
                </c:pt>
              </c:numCache>
            </c:numRef>
          </c:xVal>
          <c:yVal>
            <c:numRef>
              <c:f>Charts!$E$26:$E$28</c:f>
              <c:numCache>
                <c:formatCode>General</c:formatCode>
                <c:ptCount val="3"/>
                <c:pt idx="0">
                  <c:v>34833.769999999997</c:v>
                </c:pt>
                <c:pt idx="1">
                  <c:v>46558.81</c:v>
                </c:pt>
                <c:pt idx="2">
                  <c:v>78981.820000000007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A-45D2-96DA-DC2E80316B15}"/>
            </c:ext>
          </c:extLst>
        </c:ser>
        <c:ser>
          <c:idx val="1"/>
          <c:order val="1"/>
          <c:tx>
            <c:strRef>
              <c:f>Charts!$C$25</c:f>
              <c:strCache>
                <c:ptCount val="1"/>
                <c:pt idx="0">
                  <c:v>SBI86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A-45D2-96DA-DC2E80316B15}"/>
                </c:ext>
              </c:extLst>
            </c:dLbl>
            <c:dLbl>
              <c:idx val="1"/>
              <c:layout>
                <c:manualLayout>
                  <c:x val="0.61666666666666659"/>
                  <c:y val="0.385030831709772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5CA-45D2-96DA-DC2E80316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Charts!$F$26:$F$27</c:f>
              <c:numCache>
                <c:formatCode>General</c:formatCode>
                <c:ptCount val="2"/>
                <c:pt idx="0">
                  <c:v>147130</c:v>
                </c:pt>
                <c:pt idx="1">
                  <c:v>-116058.5</c:v>
                </c:pt>
              </c:numCache>
            </c:numRef>
          </c:xVal>
          <c:yVal>
            <c:numRef>
              <c:f>Charts!$G$26:$G$27</c:f>
              <c:numCache>
                <c:formatCode>General</c:formatCode>
                <c:ptCount val="2"/>
                <c:pt idx="0">
                  <c:v>34833.769999999997</c:v>
                </c:pt>
                <c:pt idx="1">
                  <c:v>78981.820000000007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CA-45D2-96DA-DC2E80316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968752"/>
        <c:axId val="494969080"/>
      </c:scatterChart>
      <c:valAx>
        <c:axId val="4949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9080"/>
        <c:crosses val="autoZero"/>
        <c:crossBetween val="midCat"/>
      </c:valAx>
      <c:valAx>
        <c:axId val="49496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Charts!$B$41</c:f>
              <c:strCache>
                <c:ptCount val="1"/>
                <c:pt idx="0">
                  <c:v>KLM67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11111111111112E-2"/>
                  <c:y val="-7.103825136612042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346-4010-9F05-A467015AD4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46-4010-9F05-A467015AD4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46-4010-9F05-A467015AD4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46-4010-9F05-A467015AD4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Charts!$D$42:$D$45</c:f>
              <c:numCache>
                <c:formatCode>General</c:formatCode>
                <c:ptCount val="4"/>
                <c:pt idx="0">
                  <c:v>91843.46</c:v>
                </c:pt>
                <c:pt idx="1">
                  <c:v>53096.34</c:v>
                </c:pt>
                <c:pt idx="2">
                  <c:v>0.2718506</c:v>
                </c:pt>
                <c:pt idx="3">
                  <c:v>-120954</c:v>
                </c:pt>
              </c:numCache>
            </c:numRef>
          </c:xVal>
          <c:yVal>
            <c:numRef>
              <c:f>Charts!$E$42:$E$45</c:f>
              <c:numCache>
                <c:formatCode>General</c:formatCode>
                <c:ptCount val="4"/>
                <c:pt idx="0">
                  <c:v>-77627.820000000007</c:v>
                </c:pt>
                <c:pt idx="1">
                  <c:v>-44851.519999999997</c:v>
                </c:pt>
                <c:pt idx="2">
                  <c:v>-0.16986080000000001</c:v>
                </c:pt>
                <c:pt idx="3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46-4010-9F05-A467015AD497}"/>
            </c:ext>
          </c:extLst>
        </c:ser>
        <c:ser>
          <c:idx val="1"/>
          <c:order val="1"/>
          <c:tx>
            <c:strRef>
              <c:f>Charts!$C$41</c:f>
              <c:strCache>
                <c:ptCount val="1"/>
                <c:pt idx="0">
                  <c:v>THA05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444444444444337E-2"/>
                  <c:y val="6.5573770491803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346-4010-9F05-A467015AD49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46-4010-9F05-A467015AD4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46-4010-9F05-A467015AD4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46-4010-9F05-A467015AD4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Charts!$F$42:$F$45</c:f>
              <c:numCache>
                <c:formatCode>General</c:formatCode>
                <c:ptCount val="4"/>
                <c:pt idx="0">
                  <c:v>91843.46</c:v>
                </c:pt>
                <c:pt idx="1">
                  <c:v>53096.34</c:v>
                </c:pt>
                <c:pt idx="2">
                  <c:v>0.2718506</c:v>
                </c:pt>
                <c:pt idx="3">
                  <c:v>-120954</c:v>
                </c:pt>
              </c:numCache>
            </c:numRef>
          </c:xVal>
          <c:yVal>
            <c:numRef>
              <c:f>Charts!$G$42:$G$45</c:f>
              <c:numCache>
                <c:formatCode>General</c:formatCode>
                <c:ptCount val="4"/>
                <c:pt idx="0">
                  <c:v>-77627.820000000007</c:v>
                </c:pt>
                <c:pt idx="1">
                  <c:v>-44851.519999999997</c:v>
                </c:pt>
                <c:pt idx="2">
                  <c:v>-0.16986080000000001</c:v>
                </c:pt>
                <c:pt idx="3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46-4010-9F05-A467015A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16720"/>
        <c:axId val="496212456"/>
      </c:scatterChart>
      <c:valAx>
        <c:axId val="4962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212456"/>
        <c:crosses val="autoZero"/>
        <c:crossBetween val="midCat"/>
      </c:valAx>
      <c:valAx>
        <c:axId val="4962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2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Charts!$K$4</c:f>
              <c:strCache>
                <c:ptCount val="1"/>
                <c:pt idx="0">
                  <c:v>ANA58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3B-4BCA-AA5A-C6B976BFC7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3B-4BCA-AA5A-C6B976BFC7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3B-4BCA-AA5A-C6B976BFC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Charts!$M$5:$M$8</c:f>
              <c:numCache>
                <c:formatCode>General</c:formatCode>
                <c:ptCount val="4"/>
                <c:pt idx="0">
                  <c:v>124981</c:v>
                </c:pt>
                <c:pt idx="1">
                  <c:v>77905.02</c:v>
                </c:pt>
                <c:pt idx="2">
                  <c:v>0.2718506</c:v>
                </c:pt>
                <c:pt idx="3">
                  <c:v>-124061.1</c:v>
                </c:pt>
              </c:numCache>
            </c:numRef>
          </c:xVal>
          <c:yVal>
            <c:numRef>
              <c:f>Charts!$N$5:$N$8</c:f>
              <c:numCache>
                <c:formatCode>General</c:formatCode>
                <c:ptCount val="4"/>
                <c:pt idx="0">
                  <c:v>74857.69</c:v>
                </c:pt>
                <c:pt idx="1">
                  <c:v>46558.81</c:v>
                </c:pt>
                <c:pt idx="2">
                  <c:v>-0.16986080000000001</c:v>
                </c:pt>
                <c:pt idx="3">
                  <c:v>-29584.49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B-4BCA-AA5A-C6B976BFC777}"/>
            </c:ext>
          </c:extLst>
        </c:ser>
        <c:ser>
          <c:idx val="1"/>
          <c:order val="1"/>
          <c:tx>
            <c:strRef>
              <c:f>Charts!$L$4</c:f>
              <c:strCache>
                <c:ptCount val="1"/>
                <c:pt idx="0">
                  <c:v>AFL2406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3B-4BCA-AA5A-C6B976BFC77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3B-4BCA-AA5A-C6B976BFC777}"/>
                </c:ext>
              </c:extLst>
            </c:dLbl>
            <c:dLbl>
              <c:idx val="2"/>
              <c:layout>
                <c:manualLayout>
                  <c:x val="0.68888888888888877"/>
                  <c:y val="0.2270742358078602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33B-4BCA-AA5A-C6B976BFC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Charts!$O$5:$O$7</c:f>
              <c:numCache>
                <c:formatCode>General</c:formatCode>
                <c:ptCount val="3"/>
                <c:pt idx="0">
                  <c:v>120380.9</c:v>
                </c:pt>
                <c:pt idx="1">
                  <c:v>29787.32</c:v>
                </c:pt>
                <c:pt idx="2">
                  <c:v>-120954</c:v>
                </c:pt>
              </c:numCache>
            </c:numRef>
          </c:xVal>
          <c:yVal>
            <c:numRef>
              <c:f>Charts!$P$5:$P$7</c:f>
              <c:numCache>
                <c:formatCode>General</c:formatCode>
                <c:ptCount val="3"/>
                <c:pt idx="0">
                  <c:v>-1855.4929999999999</c:v>
                </c:pt>
                <c:pt idx="1">
                  <c:v>17847.72</c:v>
                </c:pt>
                <c:pt idx="2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3B-4BCA-AA5A-C6B976BFC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Charts!$K$25</c:f>
              <c:strCache>
                <c:ptCount val="1"/>
                <c:pt idx="0">
                  <c:v>DNV4863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372570778358513E-2"/>
                  <c:y val="6.29629629629629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74988951284912"/>
                      <c:h val="6.28518518518518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D2A-4455-8A11-E8F7D22B39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2A-4455-8A11-E8F7D22B39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2A-4455-8A11-E8F7D22B3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Charts!$M$26:$M$28</c:f>
              <c:numCache>
                <c:formatCode>General</c:formatCode>
                <c:ptCount val="3"/>
                <c:pt idx="0">
                  <c:v>11438.8</c:v>
                </c:pt>
                <c:pt idx="1">
                  <c:v>0.2718506</c:v>
                </c:pt>
                <c:pt idx="2">
                  <c:v>-33675.51</c:v>
                </c:pt>
              </c:numCache>
            </c:numRef>
          </c:xVal>
          <c:yVal>
            <c:numRef>
              <c:f>Charts!$N$26:$N$28</c:f>
              <c:numCache>
                <c:formatCode>General</c:formatCode>
                <c:ptCount val="3"/>
                <c:pt idx="0">
                  <c:v>-109404.5</c:v>
                </c:pt>
                <c:pt idx="1">
                  <c:v>-0.16986080000000001</c:v>
                </c:pt>
                <c:pt idx="2">
                  <c:v>163330.29999999999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2A-4455-8A11-E8F7D22B39CC}"/>
            </c:ext>
          </c:extLst>
        </c:ser>
        <c:ser>
          <c:idx val="1"/>
          <c:order val="1"/>
          <c:tx>
            <c:strRef>
              <c:f>Charts!$L$25</c:f>
              <c:strCache>
                <c:ptCount val="1"/>
                <c:pt idx="0">
                  <c:v>SDM589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359354392216501E-2"/>
                  <c:y val="-4.55281423155438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D2A-4455-8A11-E8F7D22B39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2A-4455-8A11-E8F7D22B39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2A-4455-8A11-E8F7D22B3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Charts!$O$26:$O$28</c:f>
              <c:numCache>
                <c:formatCode>General</c:formatCode>
                <c:ptCount val="3"/>
                <c:pt idx="0">
                  <c:v>-33675.51</c:v>
                </c:pt>
                <c:pt idx="1">
                  <c:v>0.2718506</c:v>
                </c:pt>
                <c:pt idx="2">
                  <c:v>11438.8</c:v>
                </c:pt>
              </c:numCache>
            </c:numRef>
          </c:xVal>
          <c:yVal>
            <c:numRef>
              <c:f>Charts!$P$26:$P$28</c:f>
              <c:numCache>
                <c:formatCode>General</c:formatCode>
                <c:ptCount val="3"/>
                <c:pt idx="0">
                  <c:v>163330.29999999999</c:v>
                </c:pt>
                <c:pt idx="1">
                  <c:v>-0.16986080000000001</c:v>
                </c:pt>
                <c:pt idx="2">
                  <c:v>-109404.5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2A-4455-8A11-E8F7D22B39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Конфликт №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Charts!$K$50</c:f>
              <c:strCache>
                <c:ptCount val="1"/>
                <c:pt idx="0">
                  <c:v>AFL2433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666666666666666E-2"/>
                  <c:y val="6.296296296296295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2B0-464F-886E-002EA56C09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B0-464F-886E-002EA56C09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B0-464F-886E-002EA56C0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Charts!$M$51:$M$53</c:f>
              <c:numCache>
                <c:formatCode>General</c:formatCode>
                <c:ptCount val="3"/>
                <c:pt idx="0">
                  <c:v>-124061.1</c:v>
                </c:pt>
                <c:pt idx="1">
                  <c:v>0.2718506</c:v>
                </c:pt>
                <c:pt idx="2">
                  <c:v>130518.1</c:v>
                </c:pt>
              </c:numCache>
            </c:numRef>
          </c:xVal>
          <c:yVal>
            <c:numRef>
              <c:f>Charts!$N$51:$N$53</c:f>
              <c:numCache>
                <c:formatCode>General</c:formatCode>
                <c:ptCount val="3"/>
                <c:pt idx="0">
                  <c:v>-29584.49</c:v>
                </c:pt>
                <c:pt idx="1">
                  <c:v>-0.16986080000000001</c:v>
                </c:pt>
                <c:pt idx="2">
                  <c:v>-32685.439999999999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0-464F-886E-002EA56C09AC}"/>
            </c:ext>
          </c:extLst>
        </c:ser>
        <c:ser>
          <c:idx val="1"/>
          <c:order val="1"/>
          <c:tx>
            <c:strRef>
              <c:f>Charts!$L$50</c:f>
              <c:strCache>
                <c:ptCount val="1"/>
                <c:pt idx="0">
                  <c:v>SDM589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526315789473684E-2"/>
                  <c:y val="-2.222222222222222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2B0-464F-886E-002EA56C09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B0-464F-886E-002EA56C09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B0-464F-886E-002EA56C0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Charts!$O$51:$O$53</c:f>
              <c:numCache>
                <c:formatCode>General</c:formatCode>
                <c:ptCount val="3"/>
                <c:pt idx="0">
                  <c:v>-33675.51</c:v>
                </c:pt>
                <c:pt idx="1">
                  <c:v>0.2718506</c:v>
                </c:pt>
                <c:pt idx="2">
                  <c:v>11438.8</c:v>
                </c:pt>
              </c:numCache>
            </c:numRef>
          </c:xVal>
          <c:yVal>
            <c:numRef>
              <c:f>Charts!$P$51:$P$53</c:f>
              <c:numCache>
                <c:formatCode>General</c:formatCode>
                <c:ptCount val="3"/>
                <c:pt idx="0">
                  <c:v>163330.29999999999</c:v>
                </c:pt>
                <c:pt idx="1">
                  <c:v>-0.16986080000000001</c:v>
                </c:pt>
                <c:pt idx="2">
                  <c:v>-109404.5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B0-464F-886E-002EA56C09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7812024"/>
        <c:axId val="457810384"/>
      </c:scatterChart>
      <c:valAx>
        <c:axId val="45781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0384"/>
        <c:crosses val="autoZero"/>
        <c:crossBetween val="midCat"/>
      </c:valAx>
      <c:valAx>
        <c:axId val="457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81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Beacons!$A$6</c:f>
              <c:strCache>
                <c:ptCount val="1"/>
                <c:pt idx="0">
                  <c:v>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Beacons!$N$6</c:f>
              <c:numCache>
                <c:formatCode>General</c:formatCode>
                <c:ptCount val="1"/>
                <c:pt idx="0">
                  <c:v>0.2718506</c:v>
                </c:pt>
              </c:numCache>
            </c:numRef>
          </c:xVal>
          <c:yVal>
            <c:numRef>
              <c:f>Beacons!$O$6</c:f>
              <c:numCache>
                <c:formatCode>General</c:formatCode>
                <c:ptCount val="1"/>
                <c:pt idx="0">
                  <c:v>-0.16986080000000001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F-423B-84B6-108A0D9D2F31}"/>
            </c:ext>
          </c:extLst>
        </c:ser>
        <c:ser>
          <c:idx val="1"/>
          <c:order val="1"/>
          <c:tx>
            <c:strRef>
              <c:f>Beacons!$A$7</c:f>
              <c:strCache>
                <c:ptCount val="1"/>
                <c:pt idx="0">
                  <c:v>OGUTA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Beacons!$N$7</c:f>
              <c:numCache>
                <c:formatCode>General</c:formatCode>
                <c:ptCount val="1"/>
                <c:pt idx="0">
                  <c:v>-123019.3</c:v>
                </c:pt>
              </c:numCache>
            </c:numRef>
          </c:xVal>
          <c:yVal>
            <c:numRef>
              <c:f>Beacons!$O$7</c:f>
              <c:numCache>
                <c:formatCode>General</c:formatCode>
                <c:ptCount val="1"/>
                <c:pt idx="0">
                  <c:v>-72673.259999999995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F-423B-84B6-108A0D9D2F31}"/>
            </c:ext>
          </c:extLst>
        </c:ser>
        <c:ser>
          <c:idx val="2"/>
          <c:order val="2"/>
          <c:tx>
            <c:strRef>
              <c:f>Beacons!$A$8</c:f>
              <c:strCache>
                <c:ptCount val="1"/>
                <c:pt idx="0">
                  <c:v>KOLED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Beacons!$N$8</c:f>
              <c:numCache>
                <c:formatCode>General</c:formatCode>
                <c:ptCount val="1"/>
                <c:pt idx="0">
                  <c:v>53096.34</c:v>
                </c:pt>
              </c:numCache>
            </c:numRef>
          </c:xVal>
          <c:yVal>
            <c:numRef>
              <c:f>Beacons!$O$8</c:f>
              <c:numCache>
                <c:formatCode>General</c:formatCode>
                <c:ptCount val="1"/>
                <c:pt idx="0">
                  <c:v>-44851.519999999997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F-423B-84B6-108A0D9D2F31}"/>
            </c:ext>
          </c:extLst>
        </c:ser>
        <c:ser>
          <c:idx val="3"/>
          <c:order val="3"/>
          <c:tx>
            <c:strRef>
              <c:f>Beacons!$A$9</c:f>
              <c:strCache>
                <c:ptCount val="1"/>
                <c:pt idx="0">
                  <c:v>FK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Beacons!$N$9</c:f>
              <c:numCache>
                <c:formatCode>General</c:formatCode>
                <c:ptCount val="1"/>
                <c:pt idx="0">
                  <c:v>130518.1</c:v>
                </c:pt>
              </c:numCache>
            </c:numRef>
          </c:xVal>
          <c:yVal>
            <c:numRef>
              <c:f>Beacons!$O$9</c:f>
              <c:numCache>
                <c:formatCode>General</c:formatCode>
                <c:ptCount val="1"/>
                <c:pt idx="0">
                  <c:v>-32685.439999999999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F-423B-84B6-108A0D9D2F31}"/>
            </c:ext>
          </c:extLst>
        </c:ser>
        <c:ser>
          <c:idx val="4"/>
          <c:order val="4"/>
          <c:tx>
            <c:strRef>
              <c:f>Beacons!$A$10</c:f>
              <c:strCache>
                <c:ptCount val="1"/>
                <c:pt idx="0">
                  <c:v>MOSON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Beacons!$N$10</c:f>
              <c:numCache>
                <c:formatCode>General</c:formatCode>
                <c:ptCount val="1"/>
                <c:pt idx="0">
                  <c:v>-118228.8</c:v>
                </c:pt>
              </c:numCache>
            </c:numRef>
          </c:xVal>
          <c:yVal>
            <c:numRef>
              <c:f>Beacons!$O$10</c:f>
              <c:numCache>
                <c:formatCode>General</c:formatCode>
                <c:ptCount val="1"/>
                <c:pt idx="0">
                  <c:v>-129591.7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EF-423B-84B6-108A0D9D2F31}"/>
            </c:ext>
          </c:extLst>
        </c:ser>
        <c:ser>
          <c:idx val="5"/>
          <c:order val="5"/>
          <c:tx>
            <c:strRef>
              <c:f>Beacons!$A$11</c:f>
              <c:strCache>
                <c:ptCount val="1"/>
                <c:pt idx="0">
                  <c:v>KOMOG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Beacons!$N$11</c:f>
              <c:numCache>
                <c:formatCode>General</c:formatCode>
                <c:ptCount val="1"/>
                <c:pt idx="0">
                  <c:v>7603.2349999999997</c:v>
                </c:pt>
              </c:numCache>
            </c:numRef>
          </c:xVal>
          <c:yVal>
            <c:numRef>
              <c:f>Beacons!$O$11</c:f>
              <c:numCache>
                <c:formatCode>General</c:formatCode>
                <c:ptCount val="1"/>
                <c:pt idx="0">
                  <c:v>-72965.16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EF-423B-84B6-108A0D9D2F31}"/>
            </c:ext>
          </c:extLst>
        </c:ser>
        <c:ser>
          <c:idx val="6"/>
          <c:order val="6"/>
          <c:tx>
            <c:strRef>
              <c:f>Beacons!$A$12</c:f>
              <c:strCache>
                <c:ptCount val="1"/>
                <c:pt idx="0">
                  <c:v>RUBAG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Beacons!$N$12</c:f>
              <c:numCache>
                <c:formatCode>General</c:formatCode>
                <c:ptCount val="1"/>
                <c:pt idx="0">
                  <c:v>64469.55</c:v>
                </c:pt>
              </c:numCache>
            </c:numRef>
          </c:xVal>
          <c:yVal>
            <c:numRef>
              <c:f>Beacons!$O$12</c:f>
              <c:numCache>
                <c:formatCode>General</c:formatCode>
                <c:ptCount val="1"/>
                <c:pt idx="0">
                  <c:v>-54316.03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EF-423B-84B6-108A0D9D2F31}"/>
            </c:ext>
          </c:extLst>
        </c:ser>
        <c:ser>
          <c:idx val="7"/>
          <c:order val="7"/>
          <c:tx>
            <c:strRef>
              <c:f>Beacons!$A$14</c:f>
              <c:strCache>
                <c:ptCount val="1"/>
                <c:pt idx="0">
                  <c:v>IBAMO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Beacons!$N$14</c:f>
              <c:numCache>
                <c:formatCode>General</c:formatCode>
                <c:ptCount val="1"/>
                <c:pt idx="0">
                  <c:v>11438.8</c:v>
                </c:pt>
              </c:numCache>
            </c:numRef>
          </c:xVal>
          <c:yVal>
            <c:numRef>
              <c:f>Beacons!$O$14</c:f>
              <c:numCache>
                <c:formatCode>General</c:formatCode>
                <c:ptCount val="1"/>
                <c:pt idx="0">
                  <c:v>-109404.5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EF-423B-84B6-108A0D9D2F31}"/>
            </c:ext>
          </c:extLst>
        </c:ser>
        <c:ser>
          <c:idx val="8"/>
          <c:order val="8"/>
          <c:tx>
            <c:strRef>
              <c:f>Beacons!$A$15</c:f>
              <c:strCache>
                <c:ptCount val="1"/>
                <c:pt idx="0">
                  <c:v>RATIN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Beacons!$N$15</c:f>
              <c:numCache>
                <c:formatCode>General</c:formatCode>
                <c:ptCount val="1"/>
                <c:pt idx="0">
                  <c:v>-129477.1</c:v>
                </c:pt>
              </c:numCache>
            </c:numRef>
          </c:xVal>
          <c:yVal>
            <c:numRef>
              <c:f>Beacons!$O$15</c:f>
              <c:numCache>
                <c:formatCode>General</c:formatCode>
                <c:ptCount val="1"/>
                <c:pt idx="0">
                  <c:v>-62992.480000000003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EF-423B-84B6-108A0D9D2F31}"/>
            </c:ext>
          </c:extLst>
        </c:ser>
        <c:ser>
          <c:idx val="9"/>
          <c:order val="9"/>
          <c:tx>
            <c:strRef>
              <c:f>Beacons!$A$16</c:f>
              <c:strCache>
                <c:ptCount val="1"/>
                <c:pt idx="0">
                  <c:v>MITMU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Beacons!$N$16</c:f>
              <c:numCache>
                <c:formatCode>General</c:formatCode>
                <c:ptCount val="1"/>
                <c:pt idx="0">
                  <c:v>29787.32</c:v>
                </c:pt>
              </c:numCache>
            </c:numRef>
          </c:xVal>
          <c:yVal>
            <c:numRef>
              <c:f>Beacons!$O$16</c:f>
              <c:numCache>
                <c:formatCode>General</c:formatCode>
                <c:ptCount val="1"/>
                <c:pt idx="0">
                  <c:v>17847.72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EF-423B-84B6-108A0D9D2F31}"/>
            </c:ext>
          </c:extLst>
        </c:ser>
        <c:ser>
          <c:idx val="10"/>
          <c:order val="10"/>
          <c:tx>
            <c:strRef>
              <c:f>Beacons!$A$13</c:f>
              <c:strCache>
                <c:ptCount val="1"/>
                <c:pt idx="0">
                  <c:v>SATAL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Beacons!$N$13</c:f>
              <c:numCache>
                <c:formatCode>General</c:formatCode>
                <c:ptCount val="1"/>
                <c:pt idx="0">
                  <c:v>91843.46</c:v>
                </c:pt>
              </c:numCache>
            </c:numRef>
          </c:xVal>
          <c:yVal>
            <c:numRef>
              <c:f>Beacons!$O$13</c:f>
              <c:numCache>
                <c:formatCode>General</c:formatCode>
                <c:ptCount val="1"/>
                <c:pt idx="0">
                  <c:v>-77627.820000000007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EF-423B-84B6-108A0D9D2F31}"/>
            </c:ext>
          </c:extLst>
        </c:ser>
        <c:ser>
          <c:idx val="11"/>
          <c:order val="11"/>
          <c:tx>
            <c:strRef>
              <c:f>Beacons!$A$17</c:f>
              <c:strCache>
                <c:ptCount val="1"/>
                <c:pt idx="0">
                  <c:v>GAPSA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Beacons!$N$17</c:f>
              <c:numCache>
                <c:formatCode>General</c:formatCode>
                <c:ptCount val="1"/>
                <c:pt idx="0">
                  <c:v>77905.02</c:v>
                </c:pt>
              </c:numCache>
            </c:numRef>
          </c:xVal>
          <c:yVal>
            <c:numRef>
              <c:f>Beacons!$O$17</c:f>
              <c:numCache>
                <c:formatCode>General</c:formatCode>
                <c:ptCount val="1"/>
                <c:pt idx="0">
                  <c:v>46558.81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EF-423B-84B6-108A0D9D2F31}"/>
            </c:ext>
          </c:extLst>
        </c:ser>
        <c:ser>
          <c:idx val="12"/>
          <c:order val="12"/>
          <c:tx>
            <c:strRef>
              <c:f>Beacons!$A$18</c:f>
              <c:strCache>
                <c:ptCount val="1"/>
                <c:pt idx="0">
                  <c:v>AJ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Beacons!$N$18</c:f>
              <c:numCache>
                <c:formatCode>General</c:formatCode>
                <c:ptCount val="1"/>
                <c:pt idx="0">
                  <c:v>124981</c:v>
                </c:pt>
              </c:numCache>
            </c:numRef>
          </c:xVal>
          <c:yVal>
            <c:numRef>
              <c:f>Beacons!$O$18</c:f>
              <c:numCache>
                <c:formatCode>General</c:formatCode>
                <c:ptCount val="1"/>
                <c:pt idx="0">
                  <c:v>74857.69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EF-423B-84B6-108A0D9D2F31}"/>
            </c:ext>
          </c:extLst>
        </c:ser>
        <c:ser>
          <c:idx val="13"/>
          <c:order val="13"/>
          <c:tx>
            <c:strRef>
              <c:f>Beacons!$A$19</c:f>
              <c:strCache>
                <c:ptCount val="1"/>
                <c:pt idx="0">
                  <c:v>SUPEK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Beacons!$N$19</c:f>
              <c:numCache>
                <c:formatCode>General</c:formatCode>
                <c:ptCount val="1"/>
                <c:pt idx="0">
                  <c:v>-124061.1</c:v>
                </c:pt>
              </c:numCache>
            </c:numRef>
          </c:xVal>
          <c:yVal>
            <c:numRef>
              <c:f>Beacons!$O$19</c:f>
              <c:numCache>
                <c:formatCode>General</c:formatCode>
                <c:ptCount val="1"/>
                <c:pt idx="0">
                  <c:v>-29584.49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EF-423B-84B6-108A0D9D2F31}"/>
            </c:ext>
          </c:extLst>
        </c:ser>
        <c:ser>
          <c:idx val="14"/>
          <c:order val="14"/>
          <c:tx>
            <c:strRef>
              <c:f>Beacons!$A$20</c:f>
              <c:strCache>
                <c:ptCount val="1"/>
                <c:pt idx="0">
                  <c:v>BG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Beacons!$N$20</c:f>
              <c:numCache>
                <c:formatCode>General</c:formatCode>
                <c:ptCount val="1"/>
                <c:pt idx="0">
                  <c:v>120380.9</c:v>
                </c:pt>
              </c:numCache>
            </c:numRef>
          </c:xVal>
          <c:yVal>
            <c:numRef>
              <c:f>Beacons!$O$20</c:f>
              <c:numCache>
                <c:formatCode>General</c:formatCode>
                <c:ptCount val="1"/>
                <c:pt idx="0">
                  <c:v>-1855.4929999999999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EF-423B-84B6-108A0D9D2F31}"/>
            </c:ext>
          </c:extLst>
        </c:ser>
        <c:ser>
          <c:idx val="15"/>
          <c:order val="15"/>
          <c:tx>
            <c:strRef>
              <c:f>Beacons!$A$21</c:f>
              <c:strCache>
                <c:ptCount val="1"/>
                <c:pt idx="0">
                  <c:v>BOMGI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Beacons!$N$21</c:f>
              <c:numCache>
                <c:formatCode>General</c:formatCode>
                <c:ptCount val="1"/>
                <c:pt idx="0">
                  <c:v>-120745.3</c:v>
                </c:pt>
              </c:numCache>
            </c:numRef>
          </c:xVal>
          <c:yVal>
            <c:numRef>
              <c:f>Beacons!$O$21</c:f>
              <c:numCache>
                <c:formatCode>General</c:formatCode>
                <c:ptCount val="1"/>
                <c:pt idx="0">
                  <c:v>25834.03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EF-423B-84B6-108A0D9D2F31}"/>
            </c:ext>
          </c:extLst>
        </c:ser>
        <c:ser>
          <c:idx val="16"/>
          <c:order val="16"/>
          <c:tx>
            <c:strRef>
              <c:f>Beacons!$A$22</c:f>
              <c:strCache>
                <c:ptCount val="1"/>
                <c:pt idx="0">
                  <c:v>AMDOR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Beacons!$N$22</c:f>
              <c:numCache>
                <c:formatCode>General</c:formatCode>
                <c:ptCount val="1"/>
                <c:pt idx="0">
                  <c:v>-120954</c:v>
                </c:pt>
              </c:numCache>
            </c:numRef>
          </c:xVal>
          <c:yVal>
            <c:numRef>
              <c:f>Beacons!$O$22</c:f>
              <c:numCache>
                <c:formatCode>General</c:formatCode>
                <c:ptCount val="1"/>
                <c:pt idx="0">
                  <c:v>50355.11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EF-423B-84B6-108A0D9D2F31}"/>
            </c:ext>
          </c:extLst>
        </c:ser>
        <c:ser>
          <c:idx val="17"/>
          <c:order val="17"/>
          <c:tx>
            <c:strRef>
              <c:f>Beacons!$A$23</c:f>
              <c:strCache>
                <c:ptCount val="1"/>
                <c:pt idx="0">
                  <c:v>OLMET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Beacons!$N$23</c:f>
              <c:numCache>
                <c:formatCode>General</c:formatCode>
                <c:ptCount val="1"/>
                <c:pt idx="0">
                  <c:v>-51887.67</c:v>
                </c:pt>
              </c:numCache>
            </c:numRef>
          </c:xVal>
          <c:yVal>
            <c:numRef>
              <c:f>Beacons!$O$23</c:f>
              <c:numCache>
                <c:formatCode>General</c:formatCode>
                <c:ptCount val="1"/>
                <c:pt idx="0">
                  <c:v>35433.14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EF-423B-84B6-108A0D9D2F31}"/>
            </c:ext>
          </c:extLst>
        </c:ser>
        <c:ser>
          <c:idx val="18"/>
          <c:order val="18"/>
          <c:tx>
            <c:strRef>
              <c:f>Beacons!$A$24</c:f>
              <c:strCache>
                <c:ptCount val="1"/>
                <c:pt idx="0">
                  <c:v>ROMEL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Beacons!$N$24</c:f>
              <c:numCache>
                <c:formatCode>General</c:formatCode>
                <c:ptCount val="1"/>
                <c:pt idx="0">
                  <c:v>-116058.5</c:v>
                </c:pt>
              </c:numCache>
            </c:numRef>
          </c:xVal>
          <c:yVal>
            <c:numRef>
              <c:f>Beacons!$O$24</c:f>
              <c:numCache>
                <c:formatCode>General</c:formatCode>
                <c:ptCount val="1"/>
                <c:pt idx="0">
                  <c:v>78981.820000000007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EF-423B-84B6-108A0D9D2F31}"/>
            </c:ext>
          </c:extLst>
        </c:ser>
        <c:ser>
          <c:idx val="19"/>
          <c:order val="19"/>
          <c:tx>
            <c:strRef>
              <c:f>Beacons!$A$25</c:f>
              <c:strCache>
                <c:ptCount val="1"/>
                <c:pt idx="0">
                  <c:v>OLIDI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Beacons!$N$25</c:f>
              <c:numCache>
                <c:formatCode>General</c:formatCode>
                <c:ptCount val="1"/>
                <c:pt idx="0">
                  <c:v>122967.6</c:v>
                </c:pt>
              </c:numCache>
            </c:numRef>
          </c:xVal>
          <c:yVal>
            <c:numRef>
              <c:f>Beacons!$O$25</c:f>
              <c:numCache>
                <c:formatCode>General</c:formatCode>
                <c:ptCount val="1"/>
                <c:pt idx="0">
                  <c:v>39481.050000000003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EF-423B-84B6-108A0D9D2F31}"/>
            </c:ext>
          </c:extLst>
        </c:ser>
        <c:ser>
          <c:idx val="20"/>
          <c:order val="20"/>
          <c:tx>
            <c:strRef>
              <c:f>Beacons!$A$26</c:f>
              <c:strCache>
                <c:ptCount val="1"/>
                <c:pt idx="0">
                  <c:v>BELAG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Beacons!$N$26</c:f>
              <c:numCache>
                <c:formatCode>General</c:formatCode>
                <c:ptCount val="1"/>
                <c:pt idx="0">
                  <c:v>147130</c:v>
                </c:pt>
              </c:numCache>
            </c:numRef>
          </c:xVal>
          <c:yVal>
            <c:numRef>
              <c:f>Beacons!$O$26</c:f>
              <c:numCache>
                <c:formatCode>General</c:formatCode>
                <c:ptCount val="1"/>
                <c:pt idx="0">
                  <c:v>34833.769999999997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EF-423B-84B6-108A0D9D2F31}"/>
            </c:ext>
          </c:extLst>
        </c:ser>
        <c:ser>
          <c:idx val="21"/>
          <c:order val="21"/>
          <c:tx>
            <c:strRef>
              <c:f>Beacons!$A$27</c:f>
              <c:strCache>
                <c:ptCount val="1"/>
                <c:pt idx="0">
                  <c:v>AMABI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Beacons!$N$27</c:f>
              <c:numCache>
                <c:formatCode>General</c:formatCode>
                <c:ptCount val="1"/>
                <c:pt idx="0">
                  <c:v>-33675.51</c:v>
                </c:pt>
              </c:numCache>
            </c:numRef>
          </c:xVal>
          <c:yVal>
            <c:numRef>
              <c:f>Beacons!$O$27</c:f>
              <c:numCache>
                <c:formatCode>General</c:formatCode>
                <c:ptCount val="1"/>
                <c:pt idx="0">
                  <c:v>163330.29999999999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EF-423B-84B6-108A0D9D2F31}"/>
            </c:ext>
          </c:extLst>
        </c:ser>
        <c:ser>
          <c:idx val="22"/>
          <c:order val="22"/>
          <c:tx>
            <c:strRef>
              <c:f>Beacons!$A$28</c:f>
              <c:strCache>
                <c:ptCount val="1"/>
                <c:pt idx="0">
                  <c:v>OGUT-FK/IBAMO-TU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Beacons!$N$28</c:f>
              <c:numCache>
                <c:formatCode>General</c:formatCode>
                <c:ptCount val="1"/>
                <c:pt idx="0">
                  <c:v>5606.5450000000001</c:v>
                </c:pt>
              </c:numCache>
            </c:numRef>
          </c:xVal>
          <c:yVal>
            <c:numRef>
              <c:f>Beacons!$O$28</c:f>
              <c:numCache>
                <c:formatCode>General</c:formatCode>
                <c:ptCount val="1"/>
                <c:pt idx="0">
                  <c:v>-51212.86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EF-423B-84B6-108A0D9D2F31}"/>
            </c:ext>
          </c:extLst>
        </c:ser>
        <c:ser>
          <c:idx val="23"/>
          <c:order val="23"/>
          <c:tx>
            <c:strRef>
              <c:f>Beacons!$A$29</c:f>
              <c:strCache>
                <c:ptCount val="1"/>
                <c:pt idx="0">
                  <c:v>OLMET-MITMU/ABAMI-TU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Beacons!$N$29</c:f>
              <c:numCache>
                <c:formatCode>General</c:formatCode>
                <c:ptCount val="1"/>
                <c:pt idx="0">
                  <c:v>-4877.982</c:v>
                </c:pt>
              </c:numCache>
            </c:numRef>
          </c:xVal>
          <c:yVal>
            <c:numRef>
              <c:f>Beacons!$O$29</c:f>
              <c:numCache>
                <c:formatCode>General</c:formatCode>
                <c:ptCount val="1"/>
                <c:pt idx="0">
                  <c:v>26549.65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EF-423B-84B6-108A0D9D2F31}"/>
            </c:ext>
          </c:extLst>
        </c:ser>
        <c:ser>
          <c:idx val="24"/>
          <c:order val="24"/>
          <c:tx>
            <c:strRef>
              <c:f>Beacons!$A$30</c:f>
              <c:strCache>
                <c:ptCount val="1"/>
                <c:pt idx="0">
                  <c:v>ROMEL-GAPSA/ABAMI-TU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Beacons!$N$30</c:f>
              <c:numCache>
                <c:formatCode>General</c:formatCode>
                <c:ptCount val="1"/>
                <c:pt idx="0">
                  <c:v>-12671.89</c:v>
                </c:pt>
              </c:numCache>
            </c:numRef>
          </c:xVal>
          <c:yVal>
            <c:numRef>
              <c:f>Beacons!$O$30</c:f>
              <c:numCache>
                <c:formatCode>General</c:formatCode>
                <c:ptCount val="1"/>
                <c:pt idx="0">
                  <c:v>63357.02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BEF-423B-84B6-108A0D9D2F31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Beacons!$N$6</c:f>
              <c:numCache>
                <c:formatCode>General</c:formatCode>
                <c:ptCount val="1"/>
                <c:pt idx="0">
                  <c:v>0.2718506</c:v>
                </c:pt>
              </c:numCache>
            </c:numRef>
          </c:xVal>
          <c:yVal>
            <c:numRef>
              <c:f>Beacons!$P$18</c:f>
              <c:numCache>
                <c:formatCode>General</c:formatCode>
                <c:ptCount val="1"/>
                <c:pt idx="0">
                  <c:v>145684.33036238351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BEF-423B-84B6-108A0D9D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48912"/>
        <c:axId val="431849896"/>
      </c:scatterChart>
      <c:valAx>
        <c:axId val="4318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9896"/>
        <c:crosses val="autoZero"/>
        <c:crossBetween val="midCat"/>
      </c:valAx>
      <c:valAx>
        <c:axId val="4318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7</xdr:row>
      <xdr:rowOff>161925</xdr:rowOff>
    </xdr:from>
    <xdr:to>
      <xdr:col>8</xdr:col>
      <xdr:colOff>371475</xdr:colOff>
      <xdr:row>22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29</xdr:row>
      <xdr:rowOff>0</xdr:rowOff>
    </xdr:from>
    <xdr:to>
      <xdr:col>8</xdr:col>
      <xdr:colOff>371475</xdr:colOff>
      <xdr:row>38</xdr:row>
      <xdr:rowOff>114299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46</xdr:row>
      <xdr:rowOff>142875</xdr:rowOff>
    </xdr:from>
    <xdr:to>
      <xdr:col>8</xdr:col>
      <xdr:colOff>295275</xdr:colOff>
      <xdr:row>58</xdr:row>
      <xdr:rowOff>180975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8</xdr:row>
      <xdr:rowOff>180975</xdr:rowOff>
    </xdr:from>
    <xdr:to>
      <xdr:col>17</xdr:col>
      <xdr:colOff>361950</xdr:colOff>
      <xdr:row>20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29</xdr:row>
      <xdr:rowOff>0</xdr:rowOff>
    </xdr:from>
    <xdr:to>
      <xdr:col>14</xdr:col>
      <xdr:colOff>161924</xdr:colOff>
      <xdr:row>47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66675</xdr:colOff>
      <xdr:row>53</xdr:row>
      <xdr:rowOff>161925</xdr:rowOff>
    </xdr:from>
    <xdr:to>
      <xdr:col>16</xdr:col>
      <xdr:colOff>28575</xdr:colOff>
      <xdr:row>71</xdr:row>
      <xdr:rowOff>161925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0</xdr:row>
      <xdr:rowOff>123823</xdr:rowOff>
    </xdr:from>
    <xdr:to>
      <xdr:col>27</xdr:col>
      <xdr:colOff>323850</xdr:colOff>
      <xdr:row>33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G70"/>
  <sheetViews>
    <sheetView tabSelected="1" workbookViewId="0">
      <selection activeCell="L37" sqref="L37"/>
    </sheetView>
  </sheetViews>
  <sheetFormatPr defaultRowHeight="15" x14ac:dyDescent="0.25"/>
  <cols>
    <col min="1" max="1" width="3" bestFit="1" customWidth="1"/>
    <col min="2" max="2" width="9" bestFit="1" customWidth="1"/>
    <col min="3" max="3" width="8.140625" bestFit="1" customWidth="1"/>
    <col min="4" max="4" width="26.5703125" customWidth="1"/>
    <col min="5" max="6" width="11.42578125" customWidth="1"/>
  </cols>
  <sheetData>
    <row r="1" spans="1:7" ht="18.75" x14ac:dyDescent="0.3">
      <c r="B1" s="24" t="s">
        <v>124</v>
      </c>
    </row>
    <row r="3" spans="1:7" x14ac:dyDescent="0.25">
      <c r="A3" t="s">
        <v>0</v>
      </c>
      <c r="B3" t="s">
        <v>1</v>
      </c>
    </row>
    <row r="4" spans="1:7" x14ac:dyDescent="0.25">
      <c r="A4" t="s">
        <v>6</v>
      </c>
      <c r="B4" t="s">
        <v>7</v>
      </c>
    </row>
    <row r="5" spans="1:7" x14ac:dyDescent="0.25">
      <c r="A5" t="s">
        <v>125</v>
      </c>
      <c r="B5" t="s">
        <v>131</v>
      </c>
    </row>
    <row r="6" spans="1:7" x14ac:dyDescent="0.25">
      <c r="G6" t="s">
        <v>126</v>
      </c>
    </row>
    <row r="7" spans="1:7" x14ac:dyDescent="0.25">
      <c r="A7" s="3" t="s">
        <v>17</v>
      </c>
      <c r="B7" s="32" t="s">
        <v>18</v>
      </c>
      <c r="C7" s="32"/>
      <c r="D7" s="3" t="s">
        <v>19</v>
      </c>
      <c r="E7" s="3" t="s">
        <v>0</v>
      </c>
      <c r="F7" s="3" t="s">
        <v>20</v>
      </c>
      <c r="G7" s="3" t="s">
        <v>20</v>
      </c>
    </row>
    <row r="8" spans="1:7" ht="15" customHeight="1" x14ac:dyDescent="0.25">
      <c r="A8" s="25">
        <v>1</v>
      </c>
      <c r="B8" s="5" t="s">
        <v>24</v>
      </c>
      <c r="C8" s="11" t="s">
        <v>25</v>
      </c>
      <c r="D8" s="28" t="s">
        <v>26</v>
      </c>
      <c r="E8" s="6">
        <v>0.42222222222222222</v>
      </c>
      <c r="F8" s="6">
        <v>0.4228703703703704</v>
      </c>
      <c r="G8" s="6">
        <v>0.42335648148148147</v>
      </c>
    </row>
    <row r="9" spans="1:7" x14ac:dyDescent="0.25">
      <c r="A9" s="26"/>
      <c r="B9" s="8" t="s">
        <v>27</v>
      </c>
      <c r="C9" s="7" t="s">
        <v>27</v>
      </c>
      <c r="D9" s="29"/>
      <c r="E9" s="31" t="s">
        <v>28</v>
      </c>
      <c r="F9" s="31" t="s">
        <v>29</v>
      </c>
      <c r="G9" s="31"/>
    </row>
    <row r="10" spans="1:7" x14ac:dyDescent="0.25">
      <c r="A10" s="26"/>
      <c r="B10" s="8" t="s">
        <v>13</v>
      </c>
      <c r="C10" s="12"/>
      <c r="D10" s="29"/>
      <c r="E10" s="31"/>
      <c r="F10" s="31"/>
      <c r="G10" s="31"/>
    </row>
    <row r="11" spans="1:7" x14ac:dyDescent="0.25">
      <c r="A11" s="26"/>
      <c r="B11" s="8" t="s">
        <v>30</v>
      </c>
      <c r="C11" s="13"/>
      <c r="D11" s="29"/>
      <c r="E11" s="31"/>
      <c r="F11" s="31"/>
      <c r="G11" s="31"/>
    </row>
    <row r="12" spans="1:7" ht="15" customHeight="1" x14ac:dyDescent="0.25">
      <c r="A12" s="27"/>
      <c r="B12" s="8" t="s">
        <v>8</v>
      </c>
      <c r="C12" s="10" t="s">
        <v>8</v>
      </c>
      <c r="D12" s="30"/>
      <c r="E12" s="31"/>
      <c r="F12" s="31"/>
      <c r="G12" s="31"/>
    </row>
    <row r="13" spans="1:7" ht="15" customHeight="1" x14ac:dyDescent="0.25">
      <c r="A13" s="25">
        <v>2</v>
      </c>
      <c r="B13" s="5" t="s">
        <v>2</v>
      </c>
      <c r="C13" s="5" t="s">
        <v>3</v>
      </c>
      <c r="D13" s="28" t="s">
        <v>22</v>
      </c>
      <c r="E13" s="6">
        <v>0.41666666666666669</v>
      </c>
      <c r="F13" s="6">
        <v>0.42469907407407409</v>
      </c>
      <c r="G13" s="6">
        <v>0.42495370370370367</v>
      </c>
    </row>
    <row r="14" spans="1:7" x14ac:dyDescent="0.25">
      <c r="A14" s="26"/>
      <c r="B14" s="7" t="s">
        <v>8</v>
      </c>
      <c r="C14" s="8" t="s">
        <v>9</v>
      </c>
      <c r="D14" s="29"/>
      <c r="E14" s="31"/>
      <c r="F14" s="31" t="s">
        <v>23</v>
      </c>
      <c r="G14" s="31"/>
    </row>
    <row r="15" spans="1:7" x14ac:dyDescent="0.25">
      <c r="A15" s="26"/>
      <c r="B15" s="9" t="s">
        <v>12</v>
      </c>
      <c r="C15" s="8" t="s">
        <v>12</v>
      </c>
      <c r="D15" s="29"/>
      <c r="E15" s="31"/>
      <c r="F15" s="31"/>
      <c r="G15" s="31"/>
    </row>
    <row r="16" spans="1:7" x14ac:dyDescent="0.25">
      <c r="A16" s="27"/>
      <c r="B16" s="10" t="s">
        <v>15</v>
      </c>
      <c r="C16" s="10" t="s">
        <v>10</v>
      </c>
      <c r="D16" s="30"/>
      <c r="E16" s="31"/>
      <c r="F16" s="31"/>
      <c r="G16" s="31"/>
    </row>
    <row r="17" spans="1:7" x14ac:dyDescent="0.25">
      <c r="A17" s="25">
        <v>3</v>
      </c>
      <c r="B17" s="5" t="s">
        <v>31</v>
      </c>
      <c r="C17" s="14" t="s">
        <v>32</v>
      </c>
      <c r="D17" s="28" t="s">
        <v>33</v>
      </c>
      <c r="E17" s="6">
        <v>0.42465277777777777</v>
      </c>
      <c r="F17" s="6">
        <v>0.43082175925925931</v>
      </c>
      <c r="G17" s="6">
        <v>0.43309027777777781</v>
      </c>
    </row>
    <row r="18" spans="1:7" x14ac:dyDescent="0.25">
      <c r="A18" s="26"/>
      <c r="B18" s="8" t="s">
        <v>15</v>
      </c>
      <c r="C18" s="7" t="s">
        <v>15</v>
      </c>
      <c r="D18" s="29"/>
      <c r="E18" s="31" t="s">
        <v>34</v>
      </c>
      <c r="F18" s="31" t="s">
        <v>23</v>
      </c>
      <c r="G18" s="31"/>
    </row>
    <row r="19" spans="1:7" x14ac:dyDescent="0.25">
      <c r="A19" s="26"/>
      <c r="B19" s="8" t="s">
        <v>35</v>
      </c>
      <c r="C19" s="9" t="s">
        <v>35</v>
      </c>
      <c r="D19" s="29"/>
      <c r="E19" s="31"/>
      <c r="F19" s="31"/>
      <c r="G19" s="31"/>
    </row>
    <row r="20" spans="1:7" x14ac:dyDescent="0.25">
      <c r="A20" s="26"/>
      <c r="B20" s="8" t="s">
        <v>12</v>
      </c>
      <c r="C20" s="9" t="s">
        <v>12</v>
      </c>
      <c r="D20" s="29"/>
      <c r="E20" s="31"/>
      <c r="F20" s="31"/>
      <c r="G20" s="31"/>
    </row>
    <row r="21" spans="1:7" x14ac:dyDescent="0.25">
      <c r="A21" s="27"/>
      <c r="B21" s="8" t="s">
        <v>16</v>
      </c>
      <c r="C21" s="10" t="s">
        <v>16</v>
      </c>
      <c r="D21" s="30"/>
      <c r="E21" s="31"/>
      <c r="F21" s="31"/>
      <c r="G21" s="31"/>
    </row>
    <row r="22" spans="1:7" x14ac:dyDescent="0.25">
      <c r="A22" s="25">
        <v>4</v>
      </c>
      <c r="B22" s="5" t="s">
        <v>4</v>
      </c>
      <c r="C22" s="11" t="s">
        <v>5</v>
      </c>
      <c r="D22" s="28" t="s">
        <v>36</v>
      </c>
      <c r="E22" s="6">
        <v>0.42627314814814815</v>
      </c>
      <c r="F22" s="6">
        <v>0.43018518518518517</v>
      </c>
      <c r="G22" s="6">
        <v>0.43064814814814811</v>
      </c>
    </row>
    <row r="23" spans="1:7" x14ac:dyDescent="0.25">
      <c r="A23" s="26"/>
      <c r="B23" s="8" t="s">
        <v>10</v>
      </c>
      <c r="C23" s="7" t="s">
        <v>11</v>
      </c>
      <c r="D23" s="29"/>
      <c r="E23" s="31" t="s">
        <v>37</v>
      </c>
      <c r="F23" s="31" t="s">
        <v>23</v>
      </c>
      <c r="G23" s="31"/>
    </row>
    <row r="24" spans="1:7" x14ac:dyDescent="0.25">
      <c r="A24" s="26"/>
      <c r="B24" s="8" t="s">
        <v>13</v>
      </c>
      <c r="C24" s="9" t="s">
        <v>14</v>
      </c>
      <c r="D24" s="29"/>
      <c r="E24" s="31"/>
      <c r="F24" s="31"/>
      <c r="G24" s="31"/>
    </row>
    <row r="25" spans="1:7" x14ac:dyDescent="0.25">
      <c r="A25" s="26"/>
      <c r="B25" s="8" t="s">
        <v>12</v>
      </c>
      <c r="C25" s="9" t="s">
        <v>16</v>
      </c>
      <c r="D25" s="29"/>
      <c r="E25" s="31"/>
      <c r="F25" s="31"/>
      <c r="G25" s="31"/>
    </row>
    <row r="26" spans="1:7" x14ac:dyDescent="0.25">
      <c r="A26" s="27"/>
      <c r="B26" s="8" t="s">
        <v>21</v>
      </c>
      <c r="C26" s="15"/>
      <c r="D26" s="30"/>
      <c r="E26" s="31"/>
      <c r="F26" s="31"/>
      <c r="G26" s="31"/>
    </row>
    <row r="27" spans="1:7" x14ac:dyDescent="0.25">
      <c r="A27" s="25">
        <v>5</v>
      </c>
      <c r="B27" s="5" t="s">
        <v>38</v>
      </c>
      <c r="C27" s="14" t="s">
        <v>39</v>
      </c>
      <c r="D27" s="28" t="s">
        <v>42</v>
      </c>
      <c r="E27" s="6">
        <v>0.43385416666666665</v>
      </c>
      <c r="F27" s="6">
        <v>0.43490740740740735</v>
      </c>
      <c r="G27" s="6">
        <v>0.43516203703703704</v>
      </c>
    </row>
    <row r="28" spans="1:7" x14ac:dyDescent="0.25">
      <c r="A28" s="26"/>
      <c r="B28" s="8" t="s">
        <v>40</v>
      </c>
      <c r="C28" s="7" t="s">
        <v>41</v>
      </c>
      <c r="D28" s="29"/>
      <c r="E28" s="31" t="s">
        <v>43</v>
      </c>
      <c r="F28" s="31" t="s">
        <v>23</v>
      </c>
      <c r="G28" s="31"/>
    </row>
    <row r="29" spans="1:7" x14ac:dyDescent="0.25">
      <c r="A29" s="26"/>
      <c r="B29" s="8" t="s">
        <v>12</v>
      </c>
      <c r="C29" s="9" t="s">
        <v>12</v>
      </c>
      <c r="D29" s="29"/>
      <c r="E29" s="31"/>
      <c r="F29" s="31"/>
      <c r="G29" s="31"/>
    </row>
    <row r="30" spans="1:7" x14ac:dyDescent="0.25">
      <c r="A30" s="27"/>
      <c r="B30" s="8" t="s">
        <v>41</v>
      </c>
      <c r="C30" s="10" t="s">
        <v>40</v>
      </c>
      <c r="D30" s="30"/>
      <c r="E30" s="31"/>
      <c r="F30" s="31"/>
      <c r="G30" s="31"/>
    </row>
    <row r="31" spans="1:7" x14ac:dyDescent="0.25">
      <c r="A31" s="25">
        <v>6</v>
      </c>
      <c r="B31" s="5" t="s">
        <v>39</v>
      </c>
      <c r="C31" s="5" t="s">
        <v>44</v>
      </c>
      <c r="D31" s="28" t="s">
        <v>22</v>
      </c>
      <c r="E31" s="6">
        <v>0.42986111111111108</v>
      </c>
      <c r="F31" s="17">
        <v>0.43612268518518515</v>
      </c>
      <c r="G31" s="17">
        <v>0.43643518518518515</v>
      </c>
    </row>
    <row r="32" spans="1:7" x14ac:dyDescent="0.25">
      <c r="A32" s="26"/>
      <c r="B32" s="7" t="s">
        <v>41</v>
      </c>
      <c r="C32" s="7" t="s">
        <v>21</v>
      </c>
      <c r="D32" s="29"/>
      <c r="E32" s="31" t="s">
        <v>45</v>
      </c>
      <c r="F32" s="31" t="s">
        <v>46</v>
      </c>
      <c r="G32" s="31"/>
    </row>
    <row r="33" spans="1:7" x14ac:dyDescent="0.25">
      <c r="A33" s="26"/>
      <c r="B33" s="9" t="s">
        <v>12</v>
      </c>
      <c r="C33" s="9" t="s">
        <v>12</v>
      </c>
      <c r="D33" s="29"/>
      <c r="E33" s="31"/>
      <c r="F33" s="31"/>
      <c r="G33" s="31"/>
    </row>
    <row r="34" spans="1:7" x14ac:dyDescent="0.25">
      <c r="A34" s="27"/>
      <c r="B34" s="10" t="s">
        <v>40</v>
      </c>
      <c r="C34" s="10" t="s">
        <v>47</v>
      </c>
      <c r="D34" s="30"/>
      <c r="E34" s="31"/>
      <c r="F34" s="31"/>
      <c r="G34" s="31"/>
    </row>
    <row r="35" spans="1:7" x14ac:dyDescent="0.25">
      <c r="A35" s="18"/>
      <c r="B35" s="2"/>
      <c r="C35" s="2"/>
      <c r="D35" s="19"/>
    </row>
    <row r="37" spans="1:7" ht="18.75" x14ac:dyDescent="0.3">
      <c r="B37" s="24" t="s">
        <v>127</v>
      </c>
    </row>
    <row r="39" spans="1:7" x14ac:dyDescent="0.25">
      <c r="A39" t="s">
        <v>0</v>
      </c>
      <c r="B39" t="s">
        <v>1</v>
      </c>
    </row>
    <row r="40" spans="1:7" x14ac:dyDescent="0.25">
      <c r="A40" t="s">
        <v>6</v>
      </c>
      <c r="B40" t="s">
        <v>7</v>
      </c>
    </row>
    <row r="41" spans="1:7" x14ac:dyDescent="0.25">
      <c r="A41" t="s">
        <v>125</v>
      </c>
      <c r="B41" t="s">
        <v>131</v>
      </c>
    </row>
    <row r="43" spans="1:7" x14ac:dyDescent="0.25">
      <c r="A43" s="3" t="s">
        <v>17</v>
      </c>
      <c r="B43" s="32" t="s">
        <v>18</v>
      </c>
      <c r="C43" s="32"/>
      <c r="D43" s="3" t="s">
        <v>19</v>
      </c>
      <c r="E43" s="3" t="s">
        <v>0</v>
      </c>
      <c r="F43" s="3" t="s">
        <v>20</v>
      </c>
      <c r="G43" s="3" t="s">
        <v>125</v>
      </c>
    </row>
    <row r="44" spans="1:7" x14ac:dyDescent="0.25">
      <c r="A44" s="25">
        <v>1</v>
      </c>
      <c r="B44" s="5" t="s">
        <v>24</v>
      </c>
      <c r="C44" s="11" t="s">
        <v>25</v>
      </c>
      <c r="D44" s="28" t="s">
        <v>26</v>
      </c>
      <c r="E44" s="6">
        <v>0.42245370370370372</v>
      </c>
      <c r="F44" s="6">
        <v>0.42332175925925924</v>
      </c>
      <c r="G44" s="6">
        <v>0.42407407407407405</v>
      </c>
    </row>
    <row r="45" spans="1:7" x14ac:dyDescent="0.25">
      <c r="A45" s="26"/>
      <c r="B45" s="8" t="s">
        <v>27</v>
      </c>
      <c r="C45" s="7" t="s">
        <v>27</v>
      </c>
      <c r="D45" s="29"/>
      <c r="E45" s="31" t="s">
        <v>28</v>
      </c>
      <c r="F45" s="31" t="s">
        <v>128</v>
      </c>
      <c r="G45" s="31"/>
    </row>
    <row r="46" spans="1:7" x14ac:dyDescent="0.25">
      <c r="A46" s="26"/>
      <c r="B46" s="8" t="s">
        <v>13</v>
      </c>
      <c r="C46" s="12"/>
      <c r="D46" s="29"/>
      <c r="E46" s="31"/>
      <c r="F46" s="31"/>
      <c r="G46" s="31"/>
    </row>
    <row r="47" spans="1:7" x14ac:dyDescent="0.25">
      <c r="A47" s="26"/>
      <c r="B47" s="8" t="s">
        <v>30</v>
      </c>
      <c r="C47" s="13"/>
      <c r="D47" s="29"/>
      <c r="E47" s="31"/>
      <c r="F47" s="31"/>
      <c r="G47" s="31"/>
    </row>
    <row r="48" spans="1:7" x14ac:dyDescent="0.25">
      <c r="A48" s="27"/>
      <c r="B48" s="8" t="s">
        <v>8</v>
      </c>
      <c r="C48" s="10" t="s">
        <v>8</v>
      </c>
      <c r="D48" s="30"/>
      <c r="E48" s="31"/>
      <c r="F48" s="31"/>
      <c r="G48" s="31"/>
    </row>
    <row r="49" spans="1:7" x14ac:dyDescent="0.25">
      <c r="A49" s="25">
        <v>2</v>
      </c>
      <c r="B49" s="5" t="s">
        <v>2</v>
      </c>
      <c r="C49" s="5" t="s">
        <v>3</v>
      </c>
      <c r="D49" s="28" t="s">
        <v>22</v>
      </c>
      <c r="E49" s="6">
        <v>0.41684027777777777</v>
      </c>
      <c r="F49" s="6">
        <v>0.42471064814814818</v>
      </c>
      <c r="G49" s="6">
        <v>0.42517361111111113</v>
      </c>
    </row>
    <row r="50" spans="1:7" x14ac:dyDescent="0.25">
      <c r="A50" s="26"/>
      <c r="B50" s="7" t="s">
        <v>8</v>
      </c>
      <c r="C50" s="8" t="s">
        <v>9</v>
      </c>
      <c r="D50" s="29"/>
      <c r="E50" s="31"/>
      <c r="F50" s="31" t="s">
        <v>129</v>
      </c>
      <c r="G50" s="31"/>
    </row>
    <row r="51" spans="1:7" x14ac:dyDescent="0.25">
      <c r="A51" s="26"/>
      <c r="B51" s="9" t="s">
        <v>12</v>
      </c>
      <c r="C51" s="8" t="s">
        <v>12</v>
      </c>
      <c r="D51" s="29"/>
      <c r="E51" s="31"/>
      <c r="F51" s="31"/>
      <c r="G51" s="31"/>
    </row>
    <row r="52" spans="1:7" x14ac:dyDescent="0.25">
      <c r="A52" s="27"/>
      <c r="B52" s="10" t="s">
        <v>15</v>
      </c>
      <c r="C52" s="10" t="s">
        <v>10</v>
      </c>
      <c r="D52" s="30"/>
      <c r="E52" s="31"/>
      <c r="F52" s="31"/>
      <c r="G52" s="31"/>
    </row>
    <row r="53" spans="1:7" ht="15" customHeight="1" x14ac:dyDescent="0.25">
      <c r="A53" s="25">
        <v>3</v>
      </c>
      <c r="B53" s="5" t="s">
        <v>31</v>
      </c>
      <c r="C53" s="14" t="s">
        <v>32</v>
      </c>
      <c r="D53" s="28" t="s">
        <v>33</v>
      </c>
      <c r="E53" s="6">
        <v>0.42482638888888885</v>
      </c>
      <c r="F53" s="6">
        <v>0.43240740740740741</v>
      </c>
      <c r="G53" s="6">
        <v>0.43478009259259259</v>
      </c>
    </row>
    <row r="54" spans="1:7" ht="15" customHeight="1" x14ac:dyDescent="0.25">
      <c r="A54" s="26"/>
      <c r="B54" s="8" t="s">
        <v>15</v>
      </c>
      <c r="C54" s="7" t="s">
        <v>15</v>
      </c>
      <c r="D54" s="29"/>
      <c r="E54" s="31" t="s">
        <v>34</v>
      </c>
      <c r="F54" s="31" t="s">
        <v>129</v>
      </c>
      <c r="G54" s="31"/>
    </row>
    <row r="55" spans="1:7" x14ac:dyDescent="0.25">
      <c r="A55" s="26"/>
      <c r="B55" s="8" t="s">
        <v>35</v>
      </c>
      <c r="C55" s="9" t="s">
        <v>35</v>
      </c>
      <c r="D55" s="29"/>
      <c r="E55" s="31"/>
      <c r="F55" s="31"/>
      <c r="G55" s="31"/>
    </row>
    <row r="56" spans="1:7" x14ac:dyDescent="0.25">
      <c r="A56" s="26"/>
      <c r="B56" s="8" t="s">
        <v>12</v>
      </c>
      <c r="C56" s="9" t="s">
        <v>12</v>
      </c>
      <c r="D56" s="29"/>
      <c r="E56" s="31"/>
      <c r="F56" s="31"/>
      <c r="G56" s="31"/>
    </row>
    <row r="57" spans="1:7" x14ac:dyDescent="0.25">
      <c r="A57" s="27"/>
      <c r="B57" s="8" t="s">
        <v>16</v>
      </c>
      <c r="C57" s="10" t="s">
        <v>16</v>
      </c>
      <c r="D57" s="30"/>
      <c r="E57" s="31"/>
      <c r="F57" s="31"/>
      <c r="G57" s="31"/>
    </row>
    <row r="58" spans="1:7" ht="15" customHeight="1" x14ac:dyDescent="0.25">
      <c r="A58" s="25">
        <v>4</v>
      </c>
      <c r="B58" s="5" t="s">
        <v>4</v>
      </c>
      <c r="C58" s="11" t="s">
        <v>5</v>
      </c>
      <c r="D58" s="28" t="s">
        <v>36</v>
      </c>
      <c r="E58" s="6">
        <v>0.42644675925925929</v>
      </c>
      <c r="F58" s="6">
        <v>0.4303819444444445</v>
      </c>
      <c r="G58" s="6">
        <v>0.43096064814814811</v>
      </c>
    </row>
    <row r="59" spans="1:7" ht="15" customHeight="1" x14ac:dyDescent="0.25">
      <c r="A59" s="26"/>
      <c r="B59" s="8" t="s">
        <v>10</v>
      </c>
      <c r="C59" s="7" t="s">
        <v>11</v>
      </c>
      <c r="D59" s="29"/>
      <c r="E59" s="31" t="s">
        <v>37</v>
      </c>
      <c r="F59" s="31" t="s">
        <v>129</v>
      </c>
      <c r="G59" s="31"/>
    </row>
    <row r="60" spans="1:7" x14ac:dyDescent="0.25">
      <c r="A60" s="26"/>
      <c r="B60" s="8" t="s">
        <v>13</v>
      </c>
      <c r="C60" s="9" t="s">
        <v>14</v>
      </c>
      <c r="D60" s="29"/>
      <c r="E60" s="31"/>
      <c r="F60" s="31"/>
      <c r="G60" s="31"/>
    </row>
    <row r="61" spans="1:7" x14ac:dyDescent="0.25">
      <c r="A61" s="26"/>
      <c r="B61" s="8" t="s">
        <v>12</v>
      </c>
      <c r="C61" s="9" t="s">
        <v>16</v>
      </c>
      <c r="D61" s="29"/>
      <c r="E61" s="31"/>
      <c r="F61" s="31"/>
      <c r="G61" s="31"/>
    </row>
    <row r="62" spans="1:7" x14ac:dyDescent="0.25">
      <c r="A62" s="27"/>
      <c r="B62" s="8" t="s">
        <v>21</v>
      </c>
      <c r="C62" s="15"/>
      <c r="D62" s="30"/>
      <c r="E62" s="31"/>
      <c r="F62" s="31"/>
      <c r="G62" s="31"/>
    </row>
    <row r="63" spans="1:7" x14ac:dyDescent="0.25">
      <c r="A63" s="25">
        <v>5</v>
      </c>
      <c r="B63" s="5" t="s">
        <v>38</v>
      </c>
      <c r="C63" s="14" t="s">
        <v>39</v>
      </c>
      <c r="D63" s="28" t="s">
        <v>42</v>
      </c>
      <c r="E63" s="6">
        <v>0.43402777777777773</v>
      </c>
      <c r="F63" s="6">
        <v>0.43489583333333331</v>
      </c>
      <c r="G63" s="6">
        <v>0.43524305555555554</v>
      </c>
    </row>
    <row r="64" spans="1:7" x14ac:dyDescent="0.25">
      <c r="A64" s="26"/>
      <c r="B64" s="8" t="s">
        <v>40</v>
      </c>
      <c r="C64" s="7" t="s">
        <v>41</v>
      </c>
      <c r="D64" s="29"/>
      <c r="E64" s="31" t="s">
        <v>43</v>
      </c>
      <c r="F64" s="31" t="s">
        <v>130</v>
      </c>
      <c r="G64" s="31"/>
    </row>
    <row r="65" spans="1:7" x14ac:dyDescent="0.25">
      <c r="A65" s="26"/>
      <c r="B65" s="8" t="s">
        <v>12</v>
      </c>
      <c r="C65" s="9" t="s">
        <v>12</v>
      </c>
      <c r="D65" s="29"/>
      <c r="E65" s="31"/>
      <c r="F65" s="31"/>
      <c r="G65" s="31"/>
    </row>
    <row r="66" spans="1:7" x14ac:dyDescent="0.25">
      <c r="A66" s="27"/>
      <c r="B66" s="8" t="s">
        <v>41</v>
      </c>
      <c r="C66" s="10" t="s">
        <v>40</v>
      </c>
      <c r="D66" s="30"/>
      <c r="E66" s="31"/>
      <c r="F66" s="31"/>
      <c r="G66" s="31"/>
    </row>
    <row r="67" spans="1:7" x14ac:dyDescent="0.25">
      <c r="A67" s="25">
        <v>6</v>
      </c>
      <c r="B67" s="5" t="s">
        <v>39</v>
      </c>
      <c r="C67" s="5" t="s">
        <v>44</v>
      </c>
      <c r="D67" s="28" t="s">
        <v>22</v>
      </c>
      <c r="E67" s="6">
        <v>0.42986111111111108</v>
      </c>
      <c r="F67" s="17">
        <v>0.43599537037037034</v>
      </c>
      <c r="G67" s="17">
        <v>0.43634259259259256</v>
      </c>
    </row>
    <row r="68" spans="1:7" x14ac:dyDescent="0.25">
      <c r="A68" s="26"/>
      <c r="B68" s="7" t="s">
        <v>41</v>
      </c>
      <c r="C68" s="7" t="s">
        <v>21</v>
      </c>
      <c r="D68" s="29"/>
      <c r="E68" s="31" t="s">
        <v>45</v>
      </c>
      <c r="F68" s="31" t="s">
        <v>129</v>
      </c>
      <c r="G68" s="31"/>
    </row>
    <row r="69" spans="1:7" x14ac:dyDescent="0.25">
      <c r="A69" s="26"/>
      <c r="B69" s="9" t="s">
        <v>12</v>
      </c>
      <c r="C69" s="9" t="s">
        <v>12</v>
      </c>
      <c r="D69" s="29"/>
      <c r="E69" s="31"/>
      <c r="F69" s="31"/>
      <c r="G69" s="31"/>
    </row>
    <row r="70" spans="1:7" x14ac:dyDescent="0.25">
      <c r="A70" s="27"/>
      <c r="B70" s="10" t="s">
        <v>40</v>
      </c>
      <c r="C70" s="10" t="s">
        <v>47</v>
      </c>
      <c r="D70" s="30"/>
      <c r="E70" s="31"/>
      <c r="F70" s="31"/>
      <c r="G70" s="31"/>
    </row>
  </sheetData>
  <mergeCells count="62">
    <mergeCell ref="G9:G12"/>
    <mergeCell ref="B7:C7"/>
    <mergeCell ref="A8:A12"/>
    <mergeCell ref="D8:D12"/>
    <mergeCell ref="E9:E12"/>
    <mergeCell ref="F9:F12"/>
    <mergeCell ref="A17:A21"/>
    <mergeCell ref="D17:D21"/>
    <mergeCell ref="E18:E21"/>
    <mergeCell ref="F18:F21"/>
    <mergeCell ref="G18:G21"/>
    <mergeCell ref="A13:A16"/>
    <mergeCell ref="D13:D16"/>
    <mergeCell ref="E14:E16"/>
    <mergeCell ref="F14:F16"/>
    <mergeCell ref="G14:G16"/>
    <mergeCell ref="G23:G26"/>
    <mergeCell ref="A27:A30"/>
    <mergeCell ref="D27:D30"/>
    <mergeCell ref="E28:E30"/>
    <mergeCell ref="F28:F30"/>
    <mergeCell ref="G28:G30"/>
    <mergeCell ref="A22:A26"/>
    <mergeCell ref="D22:D26"/>
    <mergeCell ref="E23:E26"/>
    <mergeCell ref="F23:F26"/>
    <mergeCell ref="A31:A34"/>
    <mergeCell ref="D31:D34"/>
    <mergeCell ref="E32:E34"/>
    <mergeCell ref="F32:F34"/>
    <mergeCell ref="G32:G34"/>
    <mergeCell ref="A49:A52"/>
    <mergeCell ref="D49:D52"/>
    <mergeCell ref="E50:E52"/>
    <mergeCell ref="F50:F52"/>
    <mergeCell ref="G50:G52"/>
    <mergeCell ref="A44:A48"/>
    <mergeCell ref="D44:D48"/>
    <mergeCell ref="E45:E48"/>
    <mergeCell ref="F45:F48"/>
    <mergeCell ref="G45:G48"/>
    <mergeCell ref="B43:C43"/>
    <mergeCell ref="A53:A57"/>
    <mergeCell ref="D53:D57"/>
    <mergeCell ref="E54:E57"/>
    <mergeCell ref="F54:F57"/>
    <mergeCell ref="G54:G57"/>
    <mergeCell ref="A58:A62"/>
    <mergeCell ref="D58:D62"/>
    <mergeCell ref="E59:E62"/>
    <mergeCell ref="F59:F62"/>
    <mergeCell ref="G59:G62"/>
    <mergeCell ref="A67:A70"/>
    <mergeCell ref="D67:D70"/>
    <mergeCell ref="E68:E70"/>
    <mergeCell ref="F68:F70"/>
    <mergeCell ref="G68:G70"/>
    <mergeCell ref="A63:A66"/>
    <mergeCell ref="D63:D66"/>
    <mergeCell ref="E64:E66"/>
    <mergeCell ref="F64:F66"/>
    <mergeCell ref="G64:G66"/>
  </mergeCells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B2:P53"/>
  <sheetViews>
    <sheetView topLeftCell="A19" workbookViewId="0">
      <selection activeCell="S20" sqref="S20"/>
    </sheetView>
  </sheetViews>
  <sheetFormatPr defaultRowHeight="15" x14ac:dyDescent="0.25"/>
  <sheetData>
    <row r="2" spans="2:16" x14ac:dyDescent="0.25">
      <c r="B2" t="s">
        <v>48</v>
      </c>
    </row>
    <row r="4" spans="2:16" x14ac:dyDescent="0.25">
      <c r="B4" s="1" t="s">
        <v>2</v>
      </c>
      <c r="C4" s="1" t="s">
        <v>3</v>
      </c>
      <c r="K4" s="1" t="s">
        <v>4</v>
      </c>
      <c r="L4" s="1" t="s">
        <v>5</v>
      </c>
    </row>
    <row r="5" spans="2:16" x14ac:dyDescent="0.25">
      <c r="B5" s="2" t="s">
        <v>8</v>
      </c>
      <c r="C5" s="2" t="s">
        <v>9</v>
      </c>
      <c r="D5">
        <f>VLOOKUP($B5,Beacons!$A$6:$O$30,14,FALSE)</f>
        <v>-116058.5</v>
      </c>
      <c r="E5">
        <f>VLOOKUP($B5,Beacons!$A$6:$O$30,15,FALSE)</f>
        <v>78981.820000000007</v>
      </c>
      <c r="F5">
        <f>VLOOKUP($C5,Beacons!$A$6:$O$30,14,FALSE)</f>
        <v>-129477.1</v>
      </c>
      <c r="G5">
        <f>VLOOKUP($C5,Beacons!$A$6:$O$30,15,FALSE)</f>
        <v>-62992.480000000003</v>
      </c>
      <c r="K5" s="2" t="s">
        <v>10</v>
      </c>
      <c r="L5" s="2" t="s">
        <v>11</v>
      </c>
      <c r="M5">
        <f>VLOOKUP($K5,Beacons!$A$6:$O$30,14,FALSE)</f>
        <v>124981</v>
      </c>
      <c r="N5">
        <f>VLOOKUP($K5,Beacons!$A$6:$O$30,15,FALSE)</f>
        <v>74857.69</v>
      </c>
      <c r="O5">
        <f>VLOOKUP($L5,Beacons!$A$6:$O$30,14,FALSE)</f>
        <v>120380.9</v>
      </c>
      <c r="P5">
        <f>VLOOKUP($L5,Beacons!$A$6:$O$30,15,FALSE)</f>
        <v>-1855.4929999999999</v>
      </c>
    </row>
    <row r="6" spans="2:16" x14ac:dyDescent="0.25">
      <c r="B6" s="2" t="s">
        <v>12</v>
      </c>
      <c r="C6" s="2" t="s">
        <v>12</v>
      </c>
      <c r="D6">
        <f>VLOOKUP($B6,Beacons!$A$6:$O$30,14,FALSE)</f>
        <v>0.2718506</v>
      </c>
      <c r="E6">
        <f>VLOOKUP($B6,Beacons!$A$6:$O$30,15,FALSE)</f>
        <v>-0.16986080000000001</v>
      </c>
      <c r="F6">
        <f>VLOOKUP($C6,Beacons!$A$6:$O$30,14,FALSE)</f>
        <v>0.2718506</v>
      </c>
      <c r="G6">
        <f>VLOOKUP($C6,Beacons!$A$6:$O$30,15,FALSE)</f>
        <v>-0.16986080000000001</v>
      </c>
      <c r="K6" s="2" t="s">
        <v>13</v>
      </c>
      <c r="L6" s="2" t="s">
        <v>14</v>
      </c>
      <c r="M6">
        <f>VLOOKUP($K6,Beacons!$A$6:$O$30,14,FALSE)</f>
        <v>77905.02</v>
      </c>
      <c r="N6">
        <f>VLOOKUP($K6,Beacons!$A$6:$O$30,15,FALSE)</f>
        <v>46558.81</v>
      </c>
      <c r="O6">
        <f>VLOOKUP($L6,Beacons!$A$6:$O$30,14,FALSE)</f>
        <v>29787.32</v>
      </c>
      <c r="P6">
        <f>VLOOKUP($L6,Beacons!$A$6:$O$30,15,FALSE)</f>
        <v>17847.72</v>
      </c>
    </row>
    <row r="7" spans="2:16" x14ac:dyDescent="0.25">
      <c r="B7" s="2" t="s">
        <v>15</v>
      </c>
      <c r="C7" s="2" t="s">
        <v>10</v>
      </c>
      <c r="D7">
        <f>VLOOKUP($B7,Beacons!$A$6:$O$30,14,FALSE)</f>
        <v>91843.46</v>
      </c>
      <c r="E7">
        <f>VLOOKUP($B7,Beacons!$A$6:$O$30,15,FALSE)</f>
        <v>-77627.820000000007</v>
      </c>
      <c r="F7">
        <f>VLOOKUP($C7,Beacons!$A$6:$O$30,14,FALSE)</f>
        <v>124981</v>
      </c>
      <c r="G7">
        <f>VLOOKUP($C7,Beacons!$A$6:$O$30,15,FALSE)</f>
        <v>74857.69</v>
      </c>
      <c r="K7" s="2" t="s">
        <v>12</v>
      </c>
      <c r="L7" s="2" t="s">
        <v>16</v>
      </c>
      <c r="M7">
        <f>VLOOKUP($K7,Beacons!$A$6:$O$30,14,FALSE)</f>
        <v>0.2718506</v>
      </c>
      <c r="N7">
        <f>VLOOKUP($K7,Beacons!$A$6:$O$30,15,FALSE)</f>
        <v>-0.16986080000000001</v>
      </c>
      <c r="O7">
        <f>VLOOKUP($L7,Beacons!$A$6:$O$30,14,FALSE)</f>
        <v>-120954</v>
      </c>
      <c r="P7">
        <f>VLOOKUP($L7,Beacons!$A$6:$O$30,15,FALSE)</f>
        <v>50355.11</v>
      </c>
    </row>
    <row r="8" spans="2:16" x14ac:dyDescent="0.25">
      <c r="K8" s="2" t="s">
        <v>21</v>
      </c>
      <c r="L8" s="4"/>
      <c r="M8">
        <f>VLOOKUP($K8,Beacons!$A$6:$O$30,14,FALSE)</f>
        <v>-124061.1</v>
      </c>
      <c r="N8">
        <f>VLOOKUP($K8,Beacons!$A$6:$O$30,15,FALSE)</f>
        <v>-29584.49</v>
      </c>
    </row>
    <row r="9" spans="2:16" ht="15" customHeight="1" x14ac:dyDescent="0.25"/>
    <row r="13" spans="2:16" ht="15" customHeight="1" x14ac:dyDescent="0.25"/>
    <row r="14" spans="2:16" ht="15" customHeight="1" x14ac:dyDescent="0.25"/>
    <row r="18" spans="2:16" ht="15" customHeight="1" x14ac:dyDescent="0.25"/>
    <row r="19" spans="2:16" ht="15" customHeight="1" x14ac:dyDescent="0.25"/>
    <row r="23" spans="2:16" ht="15" customHeight="1" x14ac:dyDescent="0.25"/>
    <row r="24" spans="2:16" ht="15" customHeight="1" x14ac:dyDescent="0.25"/>
    <row r="25" spans="2:16" x14ac:dyDescent="0.25">
      <c r="B25" s="1" t="s">
        <v>24</v>
      </c>
      <c r="C25" s="1" t="s">
        <v>25</v>
      </c>
      <c r="K25" s="1" t="s">
        <v>38</v>
      </c>
      <c r="L25" s="1" t="s">
        <v>39</v>
      </c>
    </row>
    <row r="26" spans="2:16" x14ac:dyDescent="0.25">
      <c r="B26" s="2" t="s">
        <v>27</v>
      </c>
      <c r="C26" s="2" t="s">
        <v>27</v>
      </c>
      <c r="D26">
        <f>VLOOKUP($B26,Beacons!$A$6:$O$30,14,FALSE)</f>
        <v>147130</v>
      </c>
      <c r="E26">
        <f>VLOOKUP($B26,Beacons!$A$6:$O$30,15,FALSE)</f>
        <v>34833.769999999997</v>
      </c>
      <c r="F26">
        <f>VLOOKUP($C26,Beacons!$A$6:$O$30,14,FALSE)</f>
        <v>147130</v>
      </c>
      <c r="G26">
        <f>VLOOKUP($C26,Beacons!$A$6:$O$30,15,FALSE)</f>
        <v>34833.769999999997</v>
      </c>
      <c r="K26" s="2" t="s">
        <v>40</v>
      </c>
      <c r="L26" s="2" t="s">
        <v>41</v>
      </c>
      <c r="M26">
        <f>VLOOKUP($K26,Beacons!$A$6:$O$30,14,FALSE)</f>
        <v>11438.8</v>
      </c>
      <c r="N26">
        <f>VLOOKUP($K26,Beacons!$A$6:$O$30,15,FALSE)</f>
        <v>-109404.5</v>
      </c>
      <c r="O26">
        <f>VLOOKUP($L26,Beacons!$A$6:$O$30,14,FALSE)</f>
        <v>-33675.51</v>
      </c>
      <c r="P26">
        <f>VLOOKUP($L26,Beacons!$A$6:$O$30,15,FALSE)</f>
        <v>163330.29999999999</v>
      </c>
    </row>
    <row r="27" spans="2:16" x14ac:dyDescent="0.25">
      <c r="B27" s="2" t="s">
        <v>13</v>
      </c>
      <c r="C27" s="2" t="s">
        <v>8</v>
      </c>
      <c r="D27">
        <f>VLOOKUP($B27,Beacons!$A$6:$O$30,14,FALSE)</f>
        <v>77905.02</v>
      </c>
      <c r="E27">
        <f>VLOOKUP($B27,Beacons!$A$6:$O$30,15,FALSE)</f>
        <v>46558.81</v>
      </c>
      <c r="F27">
        <f>VLOOKUP($C27,Beacons!$A$6:$O$30,14,FALSE)</f>
        <v>-116058.5</v>
      </c>
      <c r="G27">
        <f>VLOOKUP($C27,Beacons!$A$6:$O$30,15,FALSE)</f>
        <v>78981.820000000007</v>
      </c>
      <c r="K27" s="2" t="s">
        <v>12</v>
      </c>
      <c r="L27" s="2" t="s">
        <v>12</v>
      </c>
      <c r="M27">
        <f>VLOOKUP($K27,Beacons!$A$6:$O$30,14,FALSE)</f>
        <v>0.2718506</v>
      </c>
      <c r="N27">
        <f>VLOOKUP($K27,Beacons!$A$6:$O$30,15,FALSE)</f>
        <v>-0.16986080000000001</v>
      </c>
      <c r="O27">
        <f>VLOOKUP($L27,Beacons!$A$6:$O$30,14,FALSE)</f>
        <v>0.2718506</v>
      </c>
      <c r="P27">
        <f>VLOOKUP($L27,Beacons!$A$6:$O$30,15,FALSE)</f>
        <v>-0.16986080000000001</v>
      </c>
    </row>
    <row r="28" spans="2:16" ht="15" customHeight="1" x14ac:dyDescent="0.25">
      <c r="B28" s="2" t="s">
        <v>8</v>
      </c>
      <c r="C28" s="16"/>
      <c r="D28">
        <f>VLOOKUP($B28,Beacons!$A$6:$O$30,14,FALSE)</f>
        <v>-116058.5</v>
      </c>
      <c r="E28">
        <f>VLOOKUP($B28,Beacons!$A$6:$O$30,15,FALSE)</f>
        <v>78981.820000000007</v>
      </c>
      <c r="K28" s="2" t="s">
        <v>41</v>
      </c>
      <c r="L28" s="2" t="s">
        <v>40</v>
      </c>
      <c r="M28">
        <f>VLOOKUP($K28,Beacons!$A$6:$O$30,14,FALSE)</f>
        <v>-33675.51</v>
      </c>
      <c r="N28">
        <f>VLOOKUP($K28,Beacons!$A$6:$O$30,15,FALSE)</f>
        <v>163330.29999999999</v>
      </c>
      <c r="O28">
        <f>VLOOKUP($L28,Beacons!$A$6:$O$30,14,FALSE)</f>
        <v>11438.8</v>
      </c>
      <c r="P28">
        <f>VLOOKUP($L28,Beacons!$A$6:$O$30,15,FALSE)</f>
        <v>-109404.5</v>
      </c>
    </row>
    <row r="29" spans="2:16" ht="15" customHeight="1" x14ac:dyDescent="0.25">
      <c r="B29" s="8"/>
    </row>
    <row r="32" spans="2:16" ht="15" customHeight="1" x14ac:dyDescent="0.25"/>
    <row r="33" spans="2:7" ht="15" customHeight="1" x14ac:dyDescent="0.25"/>
    <row r="41" spans="2:7" x14ac:dyDescent="0.25">
      <c r="B41" s="1" t="s">
        <v>31</v>
      </c>
      <c r="C41" s="1" t="s">
        <v>32</v>
      </c>
    </row>
    <row r="42" spans="2:7" x14ac:dyDescent="0.25">
      <c r="B42" s="2" t="s">
        <v>15</v>
      </c>
      <c r="C42" s="2" t="s">
        <v>15</v>
      </c>
      <c r="D42">
        <f>VLOOKUP($B42,Beacons!$A$6:$O$30,14,FALSE)</f>
        <v>91843.46</v>
      </c>
      <c r="E42">
        <f>VLOOKUP($B42,Beacons!$A$6:$O$30,15,FALSE)</f>
        <v>-77627.820000000007</v>
      </c>
      <c r="F42">
        <f>VLOOKUP($C42,Beacons!$A$6:$O$30,14,FALSE)</f>
        <v>91843.46</v>
      </c>
      <c r="G42">
        <f>VLOOKUP($C42,Beacons!$A$6:$O$30,15,FALSE)</f>
        <v>-77627.820000000007</v>
      </c>
    </row>
    <row r="43" spans="2:7" x14ac:dyDescent="0.25">
      <c r="B43" s="2" t="s">
        <v>35</v>
      </c>
      <c r="C43" s="2" t="s">
        <v>35</v>
      </c>
      <c r="D43">
        <f>VLOOKUP($B43,Beacons!$A$6:$O$30,14,FALSE)</f>
        <v>53096.34</v>
      </c>
      <c r="E43">
        <f>VLOOKUP($B43,Beacons!$A$6:$O$30,15,FALSE)</f>
        <v>-44851.519999999997</v>
      </c>
      <c r="F43">
        <f>VLOOKUP($C43,Beacons!$A$6:$O$30,14,FALSE)</f>
        <v>53096.34</v>
      </c>
      <c r="G43">
        <f>VLOOKUP($C43,Beacons!$A$6:$O$30,15,FALSE)</f>
        <v>-44851.519999999997</v>
      </c>
    </row>
    <row r="44" spans="2:7" x14ac:dyDescent="0.25">
      <c r="B44" s="2" t="s">
        <v>12</v>
      </c>
      <c r="C44" s="2" t="s">
        <v>12</v>
      </c>
      <c r="D44">
        <f>VLOOKUP($B44,Beacons!$A$6:$O$30,14,FALSE)</f>
        <v>0.2718506</v>
      </c>
      <c r="E44">
        <f>VLOOKUP($B44,Beacons!$A$6:$O$30,15,FALSE)</f>
        <v>-0.16986080000000001</v>
      </c>
      <c r="F44">
        <f>VLOOKUP($C44,Beacons!$A$6:$O$30,14,FALSE)</f>
        <v>0.2718506</v>
      </c>
      <c r="G44">
        <f>VLOOKUP($C44,Beacons!$A$6:$O$30,15,FALSE)</f>
        <v>-0.16986080000000001</v>
      </c>
    </row>
    <row r="45" spans="2:7" x14ac:dyDescent="0.25">
      <c r="B45" s="2" t="s">
        <v>16</v>
      </c>
      <c r="C45" s="2" t="s">
        <v>16</v>
      </c>
      <c r="D45">
        <f>VLOOKUP($B45,Beacons!$A$6:$O$30,14,FALSE)</f>
        <v>-120954</v>
      </c>
      <c r="E45">
        <f>VLOOKUP($B45,Beacons!$A$6:$O$30,15,FALSE)</f>
        <v>50355.11</v>
      </c>
      <c r="F45">
        <f>VLOOKUP($C45,Beacons!$A$6:$O$30,14,FALSE)</f>
        <v>-120954</v>
      </c>
      <c r="G45">
        <f>VLOOKUP($C45,Beacons!$A$6:$O$30,15,FALSE)</f>
        <v>50355.11</v>
      </c>
    </row>
    <row r="50" spans="10:16" x14ac:dyDescent="0.25">
      <c r="J50" s="1"/>
      <c r="K50" s="1" t="s">
        <v>44</v>
      </c>
      <c r="L50" s="1" t="s">
        <v>39</v>
      </c>
    </row>
    <row r="51" spans="10:16" x14ac:dyDescent="0.25">
      <c r="J51" s="2"/>
      <c r="K51" s="2" t="s">
        <v>21</v>
      </c>
      <c r="L51" s="2" t="s">
        <v>41</v>
      </c>
      <c r="M51">
        <f>VLOOKUP($K51,Beacons!$A$6:$O$30,14,FALSE)</f>
        <v>-124061.1</v>
      </c>
      <c r="N51">
        <f>VLOOKUP($K51,Beacons!$A$6:$O$30,15,FALSE)</f>
        <v>-29584.49</v>
      </c>
      <c r="O51">
        <f>VLOOKUP($L51,Beacons!$A$6:$O$30,14,FALSE)</f>
        <v>-33675.51</v>
      </c>
      <c r="P51">
        <f>VLOOKUP($L51,Beacons!$A$6:$O$30,15,FALSE)</f>
        <v>163330.29999999999</v>
      </c>
    </row>
    <row r="52" spans="10:16" x14ac:dyDescent="0.25">
      <c r="J52" s="2"/>
      <c r="K52" s="2" t="s">
        <v>12</v>
      </c>
      <c r="L52" s="2" t="s">
        <v>12</v>
      </c>
      <c r="M52">
        <f>VLOOKUP($K52,Beacons!$A$6:$O$30,14,FALSE)</f>
        <v>0.2718506</v>
      </c>
      <c r="N52">
        <f>VLOOKUP($K52,Beacons!$A$6:$O$30,15,FALSE)</f>
        <v>-0.16986080000000001</v>
      </c>
      <c r="O52">
        <f>VLOOKUP($L52,Beacons!$A$6:$O$30,14,FALSE)</f>
        <v>0.2718506</v>
      </c>
      <c r="P52">
        <f>VLOOKUP($L52,Beacons!$A$6:$O$30,15,FALSE)</f>
        <v>-0.16986080000000001</v>
      </c>
    </row>
    <row r="53" spans="10:16" x14ac:dyDescent="0.25">
      <c r="J53" s="2"/>
      <c r="K53" s="2" t="s">
        <v>47</v>
      </c>
      <c r="L53" s="2" t="s">
        <v>40</v>
      </c>
      <c r="M53">
        <f>VLOOKUP($K53,Beacons!$A$6:$O$30,14,FALSE)</f>
        <v>130518.1</v>
      </c>
      <c r="N53">
        <f>VLOOKUP($K53,Beacons!$A$6:$O$30,15,FALSE)</f>
        <v>-32685.439999999999</v>
      </c>
      <c r="O53">
        <f>VLOOKUP($L53,Beacons!$A$6:$O$30,14,FALSE)</f>
        <v>11438.8</v>
      </c>
      <c r="P53">
        <f>VLOOKUP($L53,Beacons!$A$6:$O$30,15,FALSE)</f>
        <v>-109404.5</v>
      </c>
    </row>
  </sheetData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D38"/>
  <sheetViews>
    <sheetView workbookViewId="0"/>
  </sheetViews>
  <sheetFormatPr defaultRowHeight="15" x14ac:dyDescent="0.25"/>
  <cols>
    <col min="1" max="1" width="14.140625" bestFit="1" customWidth="1"/>
    <col min="2" max="4" width="3" bestFit="1" customWidth="1"/>
    <col min="5" max="7" width="3" customWidth="1"/>
    <col min="14" max="14" width="9.7109375" customWidth="1"/>
    <col min="15" max="15" width="9.5703125" customWidth="1"/>
  </cols>
  <sheetData>
    <row r="1" spans="1:30" x14ac:dyDescent="0.25">
      <c r="A1" t="s">
        <v>49</v>
      </c>
      <c r="N1" t="s">
        <v>50</v>
      </c>
      <c r="O1" t="s">
        <v>51</v>
      </c>
    </row>
    <row r="2" spans="1:30" x14ac:dyDescent="0.25">
      <c r="A2" t="s">
        <v>52</v>
      </c>
      <c r="G2" t="s">
        <v>53</v>
      </c>
      <c r="H2">
        <v>55.85</v>
      </c>
      <c r="I2" t="s">
        <v>54</v>
      </c>
      <c r="J2">
        <v>32.933329999999998</v>
      </c>
    </row>
    <row r="4" spans="1:30" x14ac:dyDescent="0.25">
      <c r="B4" s="33" t="s">
        <v>55</v>
      </c>
      <c r="C4" s="33"/>
      <c r="D4" s="33"/>
      <c r="E4" s="33" t="s">
        <v>56</v>
      </c>
      <c r="F4" s="33"/>
      <c r="G4" s="33"/>
    </row>
    <row r="5" spans="1:30" x14ac:dyDescent="0.25">
      <c r="B5" s="20" t="s">
        <v>57</v>
      </c>
      <c r="C5" s="20" t="s">
        <v>58</v>
      </c>
      <c r="D5" s="20" t="s">
        <v>59</v>
      </c>
      <c r="E5" s="20" t="s">
        <v>57</v>
      </c>
      <c r="F5" s="20" t="s">
        <v>58</v>
      </c>
      <c r="G5" s="20" t="s">
        <v>59</v>
      </c>
      <c r="H5" s="34" t="s">
        <v>60</v>
      </c>
      <c r="I5" s="34"/>
      <c r="J5" s="34" t="s">
        <v>61</v>
      </c>
      <c r="K5" s="34"/>
      <c r="L5" s="20" t="s">
        <v>62</v>
      </c>
      <c r="M5" s="20" t="s">
        <v>63</v>
      </c>
      <c r="N5" s="20" t="s">
        <v>64</v>
      </c>
      <c r="O5" s="20" t="s">
        <v>65</v>
      </c>
    </row>
    <row r="6" spans="1:30" x14ac:dyDescent="0.25">
      <c r="A6" s="21" t="s">
        <v>12</v>
      </c>
      <c r="B6">
        <v>55</v>
      </c>
      <c r="C6">
        <v>51</v>
      </c>
      <c r="D6">
        <v>0</v>
      </c>
      <c r="E6">
        <v>32</v>
      </c>
      <c r="F6">
        <v>56</v>
      </c>
      <c r="G6">
        <v>0</v>
      </c>
      <c r="H6">
        <f t="shared" ref="H6:H30" si="0">B6+C6/60+D6/3600</f>
        <v>55.85</v>
      </c>
      <c r="I6">
        <f t="shared" ref="I6:I30" si="1">E6+F6/60+G6/3600</f>
        <v>32.93333333333333</v>
      </c>
      <c r="J6" t="str">
        <f t="shared" ref="J6:K30" si="2">CONCATENATE(ROUNDDOWN(H6,0),".",TEXT(ROUNDDOWN((H6-ROUNDDOWN(H6,0))*100000,0),"00000"))</f>
        <v>55.85000</v>
      </c>
      <c r="K6" t="str">
        <f t="shared" si="2"/>
        <v>32.93333</v>
      </c>
      <c r="L6" t="s">
        <v>66</v>
      </c>
      <c r="M6" s="22" t="s">
        <v>67</v>
      </c>
      <c r="N6">
        <f t="shared" ref="N6:O30" si="3">VALUE(SUBSTITUTE(L6,".",",",1))</f>
        <v>0.2718506</v>
      </c>
      <c r="O6">
        <f t="shared" si="3"/>
        <v>-0.16986080000000001</v>
      </c>
    </row>
    <row r="7" spans="1:30" x14ac:dyDescent="0.25">
      <c r="A7" s="21" t="s">
        <v>68</v>
      </c>
      <c r="B7">
        <v>55</v>
      </c>
      <c r="C7">
        <v>11</v>
      </c>
      <c r="D7">
        <v>30</v>
      </c>
      <c r="E7">
        <v>30</v>
      </c>
      <c r="F7">
        <v>57</v>
      </c>
      <c r="G7">
        <v>53</v>
      </c>
      <c r="H7">
        <f t="shared" si="0"/>
        <v>55.191666666666663</v>
      </c>
      <c r="I7">
        <f t="shared" si="1"/>
        <v>30.964722222222221</v>
      </c>
      <c r="J7" t="str">
        <f t="shared" si="2"/>
        <v>55.19166</v>
      </c>
      <c r="K7" t="str">
        <f t="shared" si="2"/>
        <v>30.96472</v>
      </c>
      <c r="L7" t="s">
        <v>69</v>
      </c>
      <c r="M7" t="s">
        <v>70</v>
      </c>
      <c r="N7">
        <f t="shared" si="3"/>
        <v>-123019.3</v>
      </c>
      <c r="O7">
        <f t="shared" si="3"/>
        <v>-72673.259999999995</v>
      </c>
    </row>
    <row r="8" spans="1:30" x14ac:dyDescent="0.25">
      <c r="A8" s="23" t="s">
        <v>35</v>
      </c>
      <c r="B8">
        <v>55</v>
      </c>
      <c r="C8">
        <v>26</v>
      </c>
      <c r="D8">
        <v>42</v>
      </c>
      <c r="E8">
        <v>33</v>
      </c>
      <c r="F8">
        <v>46</v>
      </c>
      <c r="G8">
        <v>59</v>
      </c>
      <c r="H8">
        <f t="shared" si="0"/>
        <v>55.444999999999993</v>
      </c>
      <c r="I8">
        <f t="shared" si="1"/>
        <v>33.783055555555556</v>
      </c>
      <c r="J8" t="str">
        <f t="shared" si="2"/>
        <v>55.44499</v>
      </c>
      <c r="K8" t="str">
        <f t="shared" si="2"/>
        <v>33.78305</v>
      </c>
      <c r="L8" t="s">
        <v>71</v>
      </c>
      <c r="M8" t="s">
        <v>72</v>
      </c>
      <c r="N8">
        <f t="shared" si="3"/>
        <v>53096.34</v>
      </c>
      <c r="O8">
        <f t="shared" si="3"/>
        <v>-44851.519999999997</v>
      </c>
    </row>
    <row r="9" spans="1:30" x14ac:dyDescent="0.25">
      <c r="A9" s="21" t="s">
        <v>47</v>
      </c>
      <c r="B9">
        <v>55</v>
      </c>
      <c r="C9">
        <v>33</v>
      </c>
      <c r="D9">
        <v>19</v>
      </c>
      <c r="E9">
        <v>35</v>
      </c>
      <c r="F9">
        <v>1</v>
      </c>
      <c r="G9">
        <v>19</v>
      </c>
      <c r="H9">
        <f t="shared" si="0"/>
        <v>55.555277777777775</v>
      </c>
      <c r="I9">
        <f t="shared" si="1"/>
        <v>35.021944444444443</v>
      </c>
      <c r="J9" t="str">
        <f t="shared" si="2"/>
        <v>55.55527</v>
      </c>
      <c r="K9" t="str">
        <f t="shared" si="2"/>
        <v>35.02194</v>
      </c>
      <c r="L9" t="s">
        <v>73</v>
      </c>
      <c r="M9" t="s">
        <v>74</v>
      </c>
      <c r="N9">
        <f t="shared" si="3"/>
        <v>130518.1</v>
      </c>
      <c r="O9">
        <f t="shared" si="3"/>
        <v>-32685.439999999999</v>
      </c>
      <c r="P9">
        <f>SQRT((N9-N7)*(N9-N7)+(O9-O7)*(O9-O7))</f>
        <v>256671.46110760426</v>
      </c>
      <c r="AD9">
        <f>SQRT((N9-N10)*(N9-N10)+(O9-O10)*(O9-O10))</f>
        <v>266956.63222103624</v>
      </c>
    </row>
    <row r="10" spans="1:30" x14ac:dyDescent="0.25">
      <c r="A10" s="21" t="s">
        <v>75</v>
      </c>
      <c r="B10">
        <v>54</v>
      </c>
      <c r="C10">
        <v>40</v>
      </c>
      <c r="D10">
        <v>6</v>
      </c>
      <c r="E10">
        <v>31</v>
      </c>
      <c r="F10">
        <v>2</v>
      </c>
      <c r="G10">
        <v>29</v>
      </c>
      <c r="H10">
        <f t="shared" si="0"/>
        <v>54.668333333333329</v>
      </c>
      <c r="I10">
        <f t="shared" si="1"/>
        <v>31.041388888888889</v>
      </c>
      <c r="J10" t="str">
        <f t="shared" si="2"/>
        <v>54.66833</v>
      </c>
      <c r="K10" t="str">
        <f t="shared" si="2"/>
        <v>31.04138</v>
      </c>
      <c r="L10" t="s">
        <v>76</v>
      </c>
      <c r="M10" t="s">
        <v>77</v>
      </c>
      <c r="N10">
        <f t="shared" si="3"/>
        <v>-118228.8</v>
      </c>
      <c r="O10">
        <f t="shared" si="3"/>
        <v>-129591.7</v>
      </c>
      <c r="P10">
        <f>SQRT((N10-N9)*(N10-N9)+(O10-O9)*(O10-O9))</f>
        <v>266956.63222103624</v>
      </c>
    </row>
    <row r="11" spans="1:30" x14ac:dyDescent="0.25">
      <c r="A11" s="23" t="s">
        <v>78</v>
      </c>
      <c r="B11">
        <v>55</v>
      </c>
      <c r="C11">
        <v>11</v>
      </c>
      <c r="D11">
        <v>20</v>
      </c>
      <c r="E11">
        <v>33</v>
      </c>
      <c r="F11">
        <v>3</v>
      </c>
      <c r="G11">
        <v>18</v>
      </c>
      <c r="H11">
        <f t="shared" si="0"/>
        <v>55.188888888888883</v>
      </c>
      <c r="I11">
        <f t="shared" si="1"/>
        <v>33.055</v>
      </c>
      <c r="J11" t="str">
        <f t="shared" si="2"/>
        <v>55.18888</v>
      </c>
      <c r="K11" t="str">
        <f t="shared" si="2"/>
        <v>33.05499</v>
      </c>
      <c r="L11" t="s">
        <v>79</v>
      </c>
      <c r="M11" t="s">
        <v>80</v>
      </c>
      <c r="N11">
        <f t="shared" si="3"/>
        <v>7603.2349999999997</v>
      </c>
      <c r="O11">
        <f t="shared" si="3"/>
        <v>-72965.16</v>
      </c>
    </row>
    <row r="12" spans="1:30" x14ac:dyDescent="0.25">
      <c r="A12" s="23" t="s">
        <v>81</v>
      </c>
      <c r="B12">
        <v>55</v>
      </c>
      <c r="C12">
        <v>21</v>
      </c>
      <c r="D12">
        <v>32</v>
      </c>
      <c r="E12">
        <v>33</v>
      </c>
      <c r="F12">
        <v>57</v>
      </c>
      <c r="G12">
        <v>54</v>
      </c>
      <c r="H12">
        <f t="shared" si="0"/>
        <v>55.358888888888892</v>
      </c>
      <c r="I12">
        <f t="shared" si="1"/>
        <v>33.965000000000003</v>
      </c>
      <c r="J12" t="str">
        <f t="shared" si="2"/>
        <v>55.35888</v>
      </c>
      <c r="K12" t="str">
        <f t="shared" si="2"/>
        <v>33.96500</v>
      </c>
      <c r="L12" t="s">
        <v>82</v>
      </c>
      <c r="M12" t="s">
        <v>83</v>
      </c>
      <c r="N12">
        <f t="shared" si="3"/>
        <v>64469.55</v>
      </c>
      <c r="O12">
        <f t="shared" si="3"/>
        <v>-54316.03</v>
      </c>
    </row>
    <row r="13" spans="1:30" x14ac:dyDescent="0.25">
      <c r="A13" s="21" t="s">
        <v>15</v>
      </c>
      <c r="B13">
        <v>55</v>
      </c>
      <c r="C13">
        <v>8</v>
      </c>
      <c r="D13">
        <v>47</v>
      </c>
      <c r="E13">
        <v>34</v>
      </c>
      <c r="F13">
        <v>24</v>
      </c>
      <c r="G13">
        <v>11</v>
      </c>
      <c r="H13">
        <f t="shared" si="0"/>
        <v>55.146388888888886</v>
      </c>
      <c r="I13">
        <f t="shared" si="1"/>
        <v>34.403055555555554</v>
      </c>
      <c r="J13" t="str">
        <f t="shared" si="2"/>
        <v>55.14638</v>
      </c>
      <c r="K13" t="str">
        <f t="shared" si="2"/>
        <v>34.40305</v>
      </c>
      <c r="L13" t="s">
        <v>84</v>
      </c>
      <c r="M13" t="s">
        <v>85</v>
      </c>
      <c r="N13">
        <f t="shared" si="3"/>
        <v>91843.46</v>
      </c>
      <c r="O13">
        <f t="shared" si="3"/>
        <v>-77627.820000000007</v>
      </c>
      <c r="P13">
        <f t="shared" ref="P13:P21" si="4">SQRT(N13*N13+O13*O13)</f>
        <v>120255.14368509981</v>
      </c>
    </row>
    <row r="14" spans="1:30" x14ac:dyDescent="0.25">
      <c r="A14" s="21" t="s">
        <v>40</v>
      </c>
      <c r="B14">
        <v>54</v>
      </c>
      <c r="C14">
        <v>51</v>
      </c>
      <c r="D14">
        <v>17</v>
      </c>
      <c r="E14">
        <v>33</v>
      </c>
      <c r="F14">
        <v>6</v>
      </c>
      <c r="G14">
        <v>59</v>
      </c>
      <c r="H14">
        <f t="shared" si="0"/>
        <v>54.854722222222222</v>
      </c>
      <c r="I14">
        <f t="shared" si="1"/>
        <v>33.116388888888892</v>
      </c>
      <c r="J14" t="str">
        <f t="shared" si="2"/>
        <v>54.85472</v>
      </c>
      <c r="K14" t="str">
        <f t="shared" si="2"/>
        <v>33.11638</v>
      </c>
      <c r="L14" t="s">
        <v>86</v>
      </c>
      <c r="M14" t="s">
        <v>87</v>
      </c>
      <c r="N14">
        <f t="shared" si="3"/>
        <v>11438.8</v>
      </c>
      <c r="O14">
        <f t="shared" si="3"/>
        <v>-109404.5</v>
      </c>
      <c r="P14">
        <f t="shared" si="4"/>
        <v>110000.86711335507</v>
      </c>
    </row>
    <row r="15" spans="1:30" x14ac:dyDescent="0.25">
      <c r="A15" s="21" t="s">
        <v>9</v>
      </c>
      <c r="B15">
        <v>55</v>
      </c>
      <c r="C15">
        <v>16</v>
      </c>
      <c r="D15">
        <v>48</v>
      </c>
      <c r="E15">
        <v>30</v>
      </c>
      <c r="F15">
        <v>51</v>
      </c>
      <c r="G15">
        <v>41</v>
      </c>
      <c r="H15">
        <f t="shared" si="0"/>
        <v>55.28</v>
      </c>
      <c r="I15">
        <f t="shared" si="1"/>
        <v>30.861388888888889</v>
      </c>
      <c r="J15" t="str">
        <f t="shared" si="2"/>
        <v>55.28000</v>
      </c>
      <c r="K15" t="str">
        <f t="shared" si="2"/>
        <v>30.86138</v>
      </c>
      <c r="L15" s="22" t="s">
        <v>88</v>
      </c>
      <c r="M15" s="22" t="s">
        <v>89</v>
      </c>
      <c r="N15">
        <f t="shared" si="3"/>
        <v>-129477.1</v>
      </c>
      <c r="O15">
        <f t="shared" si="3"/>
        <v>-62992.480000000003</v>
      </c>
      <c r="P15">
        <f t="shared" si="4"/>
        <v>143987.40209115657</v>
      </c>
    </row>
    <row r="16" spans="1:30" x14ac:dyDescent="0.25">
      <c r="A16" s="23" t="s">
        <v>14</v>
      </c>
      <c r="B16">
        <v>56</v>
      </c>
      <c r="C16">
        <v>0</v>
      </c>
      <c r="D16">
        <v>36</v>
      </c>
      <c r="E16">
        <v>33</v>
      </c>
      <c r="F16">
        <v>24</v>
      </c>
      <c r="G16">
        <v>36</v>
      </c>
      <c r="H16">
        <f t="shared" si="0"/>
        <v>56.01</v>
      </c>
      <c r="I16">
        <f t="shared" si="1"/>
        <v>33.409999999999997</v>
      </c>
      <c r="J16" t="str">
        <f t="shared" si="2"/>
        <v>56.00999</v>
      </c>
      <c r="K16" t="str">
        <f t="shared" si="2"/>
        <v>33.40999</v>
      </c>
      <c r="L16" t="s">
        <v>90</v>
      </c>
      <c r="M16" t="s">
        <v>91</v>
      </c>
      <c r="N16">
        <f t="shared" si="3"/>
        <v>29787.32</v>
      </c>
      <c r="O16">
        <f t="shared" si="3"/>
        <v>17847.72</v>
      </c>
      <c r="P16">
        <f t="shared" si="4"/>
        <v>34724.998804619136</v>
      </c>
      <c r="AC16">
        <f>P16/P17</f>
        <v>0.38261320017791839</v>
      </c>
    </row>
    <row r="17" spans="1:16" x14ac:dyDescent="0.25">
      <c r="A17" s="23" t="s">
        <v>13</v>
      </c>
      <c r="B17">
        <v>56</v>
      </c>
      <c r="C17">
        <v>15</v>
      </c>
      <c r="D17">
        <v>58</v>
      </c>
      <c r="E17">
        <v>34</v>
      </c>
      <c r="F17">
        <v>10</v>
      </c>
      <c r="G17">
        <v>48</v>
      </c>
      <c r="H17">
        <f t="shared" si="0"/>
        <v>56.266111111111108</v>
      </c>
      <c r="I17">
        <f t="shared" si="1"/>
        <v>34.18</v>
      </c>
      <c r="J17" t="str">
        <f t="shared" si="2"/>
        <v>56.26611</v>
      </c>
      <c r="K17" t="str">
        <f t="shared" si="2"/>
        <v>34.18000</v>
      </c>
      <c r="L17" t="s">
        <v>92</v>
      </c>
      <c r="M17" t="s">
        <v>93</v>
      </c>
      <c r="N17">
        <f t="shared" si="3"/>
        <v>77905.02</v>
      </c>
      <c r="O17">
        <f t="shared" si="3"/>
        <v>46558.81</v>
      </c>
      <c r="P17">
        <f t="shared" si="4"/>
        <v>90757.451098058606</v>
      </c>
    </row>
    <row r="18" spans="1:16" x14ac:dyDescent="0.25">
      <c r="A18" s="21" t="s">
        <v>10</v>
      </c>
      <c r="B18">
        <v>56</v>
      </c>
      <c r="C18">
        <v>31</v>
      </c>
      <c r="D18">
        <v>0</v>
      </c>
      <c r="E18">
        <v>34</v>
      </c>
      <c r="F18">
        <v>56</v>
      </c>
      <c r="G18">
        <v>0</v>
      </c>
      <c r="H18">
        <f t="shared" si="0"/>
        <v>56.516666666666666</v>
      </c>
      <c r="I18">
        <f t="shared" si="1"/>
        <v>34.93333333333333</v>
      </c>
      <c r="J18" t="str">
        <f t="shared" si="2"/>
        <v>56.51666</v>
      </c>
      <c r="K18" t="str">
        <f t="shared" si="2"/>
        <v>34.93333</v>
      </c>
      <c r="L18">
        <v>124981</v>
      </c>
      <c r="M18" t="s">
        <v>94</v>
      </c>
      <c r="N18">
        <f t="shared" si="3"/>
        <v>124981</v>
      </c>
      <c r="O18">
        <f t="shared" si="3"/>
        <v>74857.69</v>
      </c>
      <c r="P18">
        <f t="shared" si="4"/>
        <v>145684.33036238351</v>
      </c>
    </row>
    <row r="19" spans="1:16" x14ac:dyDescent="0.25">
      <c r="A19" s="21" t="s">
        <v>21</v>
      </c>
      <c r="B19">
        <v>55</v>
      </c>
      <c r="C19">
        <v>35</v>
      </c>
      <c r="D19">
        <v>0</v>
      </c>
      <c r="E19">
        <v>30</v>
      </c>
      <c r="F19">
        <v>56</v>
      </c>
      <c r="G19">
        <v>53</v>
      </c>
      <c r="H19">
        <f t="shared" si="0"/>
        <v>55.583333333333336</v>
      </c>
      <c r="I19">
        <f t="shared" si="1"/>
        <v>30.948055555555555</v>
      </c>
      <c r="J19" t="str">
        <f t="shared" si="2"/>
        <v>55.58333</v>
      </c>
      <c r="K19" t="str">
        <f t="shared" si="2"/>
        <v>30.94805</v>
      </c>
      <c r="L19" t="s">
        <v>95</v>
      </c>
      <c r="M19" t="s">
        <v>96</v>
      </c>
      <c r="N19">
        <f t="shared" si="3"/>
        <v>-124061.1</v>
      </c>
      <c r="O19">
        <f t="shared" si="3"/>
        <v>-29584.49</v>
      </c>
      <c r="P19">
        <f t="shared" si="4"/>
        <v>127539.79215041125</v>
      </c>
    </row>
    <row r="20" spans="1:16" x14ac:dyDescent="0.25">
      <c r="A20" s="21" t="s">
        <v>11</v>
      </c>
      <c r="B20">
        <v>55</v>
      </c>
      <c r="C20">
        <v>50</v>
      </c>
      <c r="D20">
        <v>0</v>
      </c>
      <c r="E20">
        <v>34</v>
      </c>
      <c r="F20">
        <v>51</v>
      </c>
      <c r="G20">
        <v>35</v>
      </c>
      <c r="H20">
        <f t="shared" si="0"/>
        <v>55.833333333333336</v>
      </c>
      <c r="I20">
        <f t="shared" si="1"/>
        <v>34.859722222222224</v>
      </c>
      <c r="J20" t="str">
        <f t="shared" si="2"/>
        <v>55.83333</v>
      </c>
      <c r="K20" t="str">
        <f t="shared" si="2"/>
        <v>34.85972</v>
      </c>
      <c r="L20" t="s">
        <v>97</v>
      </c>
      <c r="M20" t="s">
        <v>98</v>
      </c>
      <c r="N20">
        <f t="shared" si="3"/>
        <v>120380.9</v>
      </c>
      <c r="O20">
        <f t="shared" si="3"/>
        <v>-1855.4929999999999</v>
      </c>
      <c r="P20">
        <f t="shared" si="4"/>
        <v>120395.19898684934</v>
      </c>
    </row>
    <row r="21" spans="1:16" x14ac:dyDescent="0.25">
      <c r="A21" s="21" t="s">
        <v>99</v>
      </c>
      <c r="B21">
        <v>56</v>
      </c>
      <c r="C21">
        <v>4</v>
      </c>
      <c r="D21">
        <v>53</v>
      </c>
      <c r="E21">
        <v>31</v>
      </c>
      <c r="F21">
        <v>0</v>
      </c>
      <c r="G21">
        <v>4</v>
      </c>
      <c r="H21">
        <f t="shared" si="0"/>
        <v>56.081388888888895</v>
      </c>
      <c r="I21">
        <f t="shared" si="1"/>
        <v>31.001111111111111</v>
      </c>
      <c r="J21" t="str">
        <f t="shared" si="2"/>
        <v>56.08138</v>
      </c>
      <c r="K21" t="str">
        <f t="shared" si="2"/>
        <v>31.00111</v>
      </c>
      <c r="L21" t="s">
        <v>100</v>
      </c>
      <c r="M21" t="s">
        <v>101</v>
      </c>
      <c r="N21">
        <f t="shared" si="3"/>
        <v>-120745.3</v>
      </c>
      <c r="O21">
        <f t="shared" si="3"/>
        <v>25834.03</v>
      </c>
      <c r="P21">
        <f t="shared" si="4"/>
        <v>123478.03277559494</v>
      </c>
    </row>
    <row r="22" spans="1:16" x14ac:dyDescent="0.25">
      <c r="A22" s="21" t="s">
        <v>16</v>
      </c>
      <c r="B22">
        <v>56</v>
      </c>
      <c r="C22">
        <v>17</v>
      </c>
      <c r="D22">
        <v>59</v>
      </c>
      <c r="E22">
        <v>30</v>
      </c>
      <c r="F22">
        <v>59</v>
      </c>
      <c r="G22">
        <v>52</v>
      </c>
      <c r="H22">
        <f t="shared" si="0"/>
        <v>56.299722222222222</v>
      </c>
      <c r="I22">
        <f t="shared" si="1"/>
        <v>30.997777777777777</v>
      </c>
      <c r="J22" t="str">
        <f t="shared" si="2"/>
        <v>56.29972</v>
      </c>
      <c r="K22" t="str">
        <f t="shared" si="2"/>
        <v>30.99777</v>
      </c>
      <c r="L22">
        <v>-120954</v>
      </c>
      <c r="M22" t="s">
        <v>102</v>
      </c>
      <c r="N22">
        <f t="shared" si="3"/>
        <v>-120954</v>
      </c>
      <c r="O22">
        <f t="shared" si="3"/>
        <v>50355.11</v>
      </c>
      <c r="P22">
        <f>SQRT((N22-N20)*(N22-N20)+(O22-O20)*(O22-O20))</f>
        <v>246917.96415739704</v>
      </c>
    </row>
    <row r="23" spans="1:16" x14ac:dyDescent="0.25">
      <c r="A23" s="23" t="s">
        <v>103</v>
      </c>
      <c r="B23">
        <v>56</v>
      </c>
      <c r="C23">
        <v>10</v>
      </c>
      <c r="D23">
        <v>1</v>
      </c>
      <c r="E23">
        <v>32</v>
      </c>
      <c r="F23">
        <v>6</v>
      </c>
      <c r="G23">
        <v>11</v>
      </c>
      <c r="H23">
        <f t="shared" si="0"/>
        <v>56.166944444444439</v>
      </c>
      <c r="I23">
        <f t="shared" si="1"/>
        <v>32.103055555555557</v>
      </c>
      <c r="J23" t="str">
        <f t="shared" si="2"/>
        <v>56.16694</v>
      </c>
      <c r="K23" t="str">
        <f t="shared" si="2"/>
        <v>32.10305</v>
      </c>
      <c r="L23" t="s">
        <v>104</v>
      </c>
      <c r="M23" t="s">
        <v>105</v>
      </c>
      <c r="N23">
        <f t="shared" si="3"/>
        <v>-51887.67</v>
      </c>
      <c r="O23">
        <f t="shared" si="3"/>
        <v>35433.14</v>
      </c>
    </row>
    <row r="24" spans="1:16" x14ac:dyDescent="0.25">
      <c r="A24" s="21" t="s">
        <v>8</v>
      </c>
      <c r="B24">
        <v>56</v>
      </c>
      <c r="C24">
        <v>33</v>
      </c>
      <c r="D24">
        <v>11</v>
      </c>
      <c r="E24">
        <v>31</v>
      </c>
      <c r="F24">
        <v>4</v>
      </c>
      <c r="G24">
        <v>34</v>
      </c>
      <c r="H24">
        <f t="shared" si="0"/>
        <v>56.553055555555552</v>
      </c>
      <c r="I24">
        <f t="shared" si="1"/>
        <v>31.076111111111111</v>
      </c>
      <c r="J24" t="str">
        <f t="shared" si="2"/>
        <v>56.55305</v>
      </c>
      <c r="K24" t="str">
        <f t="shared" si="2"/>
        <v>31.07611</v>
      </c>
      <c r="L24" t="s">
        <v>106</v>
      </c>
      <c r="M24" t="s">
        <v>107</v>
      </c>
      <c r="N24">
        <f t="shared" si="3"/>
        <v>-116058.5</v>
      </c>
      <c r="O24">
        <f t="shared" si="3"/>
        <v>78981.820000000007</v>
      </c>
      <c r="P24">
        <f>SQRT(N24*N24+O24*O24)</f>
        <v>140384.12770951851</v>
      </c>
    </row>
    <row r="25" spans="1:16" x14ac:dyDescent="0.25">
      <c r="A25" s="21" t="s">
        <v>108</v>
      </c>
      <c r="B25">
        <v>56</v>
      </c>
      <c r="C25">
        <v>12</v>
      </c>
      <c r="D25">
        <v>11</v>
      </c>
      <c r="E25">
        <v>34</v>
      </c>
      <c r="F25">
        <v>54</v>
      </c>
      <c r="G25">
        <v>4</v>
      </c>
      <c r="H25">
        <f t="shared" si="0"/>
        <v>56.203055555555558</v>
      </c>
      <c r="I25">
        <f t="shared" si="1"/>
        <v>34.901111111111106</v>
      </c>
      <c r="J25" t="str">
        <f t="shared" si="2"/>
        <v>56.20305</v>
      </c>
      <c r="K25" t="str">
        <f t="shared" si="2"/>
        <v>34.90111</v>
      </c>
      <c r="L25" t="s">
        <v>109</v>
      </c>
      <c r="M25" t="s">
        <v>110</v>
      </c>
      <c r="N25">
        <f t="shared" si="3"/>
        <v>122967.6</v>
      </c>
      <c r="O25">
        <f t="shared" si="3"/>
        <v>39481.050000000003</v>
      </c>
    </row>
    <row r="26" spans="1:16" x14ac:dyDescent="0.25">
      <c r="A26" s="21" t="s">
        <v>27</v>
      </c>
      <c r="B26">
        <v>56</v>
      </c>
      <c r="C26">
        <v>9</v>
      </c>
      <c r="D26">
        <v>42</v>
      </c>
      <c r="E26">
        <v>35</v>
      </c>
      <c r="F26">
        <v>17</v>
      </c>
      <c r="G26">
        <v>16</v>
      </c>
      <c r="H26">
        <f t="shared" si="0"/>
        <v>56.161666666666662</v>
      </c>
      <c r="I26">
        <f t="shared" si="1"/>
        <v>35.287777777777777</v>
      </c>
      <c r="J26" t="str">
        <f t="shared" si="2"/>
        <v>56.16166</v>
      </c>
      <c r="K26" t="str">
        <f t="shared" si="2"/>
        <v>35.28777</v>
      </c>
      <c r="L26">
        <v>147130</v>
      </c>
      <c r="M26" t="s">
        <v>111</v>
      </c>
      <c r="N26">
        <f t="shared" si="3"/>
        <v>147130</v>
      </c>
      <c r="O26">
        <f t="shared" si="3"/>
        <v>34833.769999999997</v>
      </c>
      <c r="P26">
        <f>SQRT((N26-N24)*(N26-N24)+(O26-O24)*(O26-O24))</f>
        <v>266865.57824315317</v>
      </c>
    </row>
    <row r="27" spans="1:16" x14ac:dyDescent="0.25">
      <c r="A27" s="21" t="s">
        <v>41</v>
      </c>
      <c r="B27">
        <v>57</v>
      </c>
      <c r="C27">
        <v>17</v>
      </c>
      <c r="D27">
        <v>23</v>
      </c>
      <c r="E27">
        <v>32</v>
      </c>
      <c r="F27">
        <v>23</v>
      </c>
      <c r="G27">
        <v>40</v>
      </c>
      <c r="H27">
        <f t="shared" si="0"/>
        <v>57.289722222222217</v>
      </c>
      <c r="I27">
        <f t="shared" si="1"/>
        <v>32.394444444444446</v>
      </c>
      <c r="J27" t="str">
        <f t="shared" si="2"/>
        <v>57.28972</v>
      </c>
      <c r="K27" t="str">
        <f t="shared" si="2"/>
        <v>32.39444</v>
      </c>
      <c r="L27" t="s">
        <v>112</v>
      </c>
      <c r="M27" t="s">
        <v>113</v>
      </c>
      <c r="N27">
        <f t="shared" si="3"/>
        <v>-33675.51</v>
      </c>
      <c r="O27">
        <f t="shared" si="3"/>
        <v>163330.29999999999</v>
      </c>
      <c r="P27">
        <f>SQRT(N27*N27+O27*O27)</f>
        <v>166765.78447586333</v>
      </c>
    </row>
    <row r="28" spans="1:16" x14ac:dyDescent="0.25">
      <c r="A28" t="s">
        <v>114</v>
      </c>
      <c r="B28">
        <v>55</v>
      </c>
      <c r="C28">
        <v>23</v>
      </c>
      <c r="D28">
        <v>14</v>
      </c>
      <c r="E28">
        <v>33</v>
      </c>
      <c r="F28">
        <v>1</v>
      </c>
      <c r="G28">
        <v>23</v>
      </c>
      <c r="H28">
        <f t="shared" si="0"/>
        <v>55.387222222222221</v>
      </c>
      <c r="I28">
        <f t="shared" si="1"/>
        <v>33.023055555555551</v>
      </c>
      <c r="J28" t="str">
        <f t="shared" si="2"/>
        <v>55.38722</v>
      </c>
      <c r="K28" t="str">
        <f t="shared" si="2"/>
        <v>33.02305</v>
      </c>
      <c r="L28" t="s">
        <v>115</v>
      </c>
      <c r="M28" t="s">
        <v>116</v>
      </c>
      <c r="N28">
        <f t="shared" si="3"/>
        <v>5606.5450000000001</v>
      </c>
      <c r="O28">
        <f t="shared" si="3"/>
        <v>-51212.86</v>
      </c>
    </row>
    <row r="29" spans="1:16" x14ac:dyDescent="0.25">
      <c r="A29" t="s">
        <v>117</v>
      </c>
      <c r="B29">
        <v>56</v>
      </c>
      <c r="C29">
        <v>5</v>
      </c>
      <c r="D29">
        <v>16</v>
      </c>
      <c r="E29">
        <v>32</v>
      </c>
      <c r="F29">
        <v>51</v>
      </c>
      <c r="G29">
        <v>19</v>
      </c>
      <c r="H29">
        <f t="shared" si="0"/>
        <v>56.087777777777781</v>
      </c>
      <c r="I29">
        <f t="shared" si="1"/>
        <v>32.855277777777779</v>
      </c>
      <c r="J29" t="str">
        <f t="shared" si="2"/>
        <v>56.08777</v>
      </c>
      <c r="K29" t="str">
        <f t="shared" si="2"/>
        <v>32.85527</v>
      </c>
      <c r="L29" t="s">
        <v>118</v>
      </c>
      <c r="M29" t="s">
        <v>119</v>
      </c>
      <c r="N29">
        <f t="shared" si="3"/>
        <v>-4877.982</v>
      </c>
      <c r="O29">
        <f t="shared" si="3"/>
        <v>26549.65</v>
      </c>
    </row>
    <row r="30" spans="1:16" x14ac:dyDescent="0.25">
      <c r="A30" t="s">
        <v>120</v>
      </c>
      <c r="B30">
        <v>56</v>
      </c>
      <c r="C30">
        <v>24</v>
      </c>
      <c r="D30">
        <v>54</v>
      </c>
      <c r="E30">
        <v>32</v>
      </c>
      <c r="F30">
        <v>43</v>
      </c>
      <c r="G30">
        <v>50</v>
      </c>
      <c r="H30">
        <f t="shared" si="0"/>
        <v>56.414999999999999</v>
      </c>
      <c r="I30">
        <f t="shared" si="1"/>
        <v>32.730555555555554</v>
      </c>
      <c r="J30" t="str">
        <f t="shared" si="2"/>
        <v>56.41499</v>
      </c>
      <c r="K30" t="str">
        <f t="shared" si="2"/>
        <v>32.73055</v>
      </c>
      <c r="L30" t="s">
        <v>121</v>
      </c>
      <c r="M30" t="s">
        <v>122</v>
      </c>
      <c r="N30">
        <f t="shared" si="3"/>
        <v>-12671.89</v>
      </c>
      <c r="O30">
        <f t="shared" si="3"/>
        <v>63357.02</v>
      </c>
    </row>
    <row r="33" spans="8:10" x14ac:dyDescent="0.25">
      <c r="H33" s="20" t="s">
        <v>123</v>
      </c>
    </row>
    <row r="34" spans="8:10" x14ac:dyDescent="0.25">
      <c r="H34" t="s">
        <v>47</v>
      </c>
      <c r="I34">
        <f>VLOOKUP(H34,A$6:O$30,8,FALSE)</f>
        <v>55.555277777777775</v>
      </c>
      <c r="J34">
        <f>VLOOKUP(H34,A$6:O$30,9,FALSE)</f>
        <v>35.021944444444443</v>
      </c>
    </row>
    <row r="35" spans="8:10" x14ac:dyDescent="0.25">
      <c r="H35" t="s">
        <v>35</v>
      </c>
      <c r="I35">
        <f>VLOOKUP(H35,A$6:O$30,8,FALSE)</f>
        <v>55.444999999999993</v>
      </c>
      <c r="J35">
        <f>VLOOKUP(H35,A$6:O$30,9,FALSE)</f>
        <v>33.783055555555556</v>
      </c>
    </row>
    <row r="36" spans="8:10" x14ac:dyDescent="0.25">
      <c r="H36" t="s">
        <v>68</v>
      </c>
      <c r="I36">
        <f>VLOOKUP(H36,A$6:O$30,8,FALSE)</f>
        <v>55.191666666666663</v>
      </c>
      <c r="J36">
        <f>VLOOKUP(H36,A$6:O$30,9,FALSE)</f>
        <v>30.964722222222221</v>
      </c>
    </row>
    <row r="37" spans="8:10" x14ac:dyDescent="0.25">
      <c r="H37" t="s">
        <v>108</v>
      </c>
      <c r="I37">
        <f>VLOOKUP(H37,A$6:O$30,8,FALSE)</f>
        <v>56.203055555555558</v>
      </c>
      <c r="J37">
        <f>VLOOKUP(H37,A$6:O$30,9,FALSE)</f>
        <v>34.901111111111106</v>
      </c>
    </row>
    <row r="38" spans="8:10" x14ac:dyDescent="0.25">
      <c r="H38" t="s">
        <v>10</v>
      </c>
      <c r="I38">
        <f>VLOOKUP(H38,A$6:O$30,8,FALSE)</f>
        <v>56.516666666666666</v>
      </c>
      <c r="J38">
        <f>VLOOKUP(H38,A$6:O$30,9,FALSE)</f>
        <v>34.93333333333333</v>
      </c>
    </row>
  </sheetData>
  <mergeCells count="4">
    <mergeCell ref="B4:D4"/>
    <mergeCell ref="E4:G4"/>
    <mergeCell ref="H5:I5"/>
    <mergeCell ref="J5:K5"/>
  </mergeCells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Timeline</vt:lpstr>
      <vt:lpstr>Charts</vt:lpstr>
      <vt:lpstr>Beacons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cp:lastPrinted>2019-05-27T19:13:14Z</cp:lastPrinted>
  <dcterms:created xsi:type="dcterms:W3CDTF">2019-04-26T11:04:25Z</dcterms:created>
  <dcterms:modified xsi:type="dcterms:W3CDTF">2019-05-31T16:45:19Z</dcterms:modified>
</cp:coreProperties>
</file>