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\TOWER\Warehouse\OKO-02_Test\Тест\"/>
    </mc:Choice>
  </mc:AlternateContent>
  <bookViews>
    <workbookView xWindow="0" yWindow="0" windowWidth="28800" windowHeight="12330" activeTab="1"/>
  </bookViews>
  <sheets>
    <sheet name="Маяки" sheetId="1" r:id="rId1"/>
    <sheet name="GLP101" sheetId="2" r:id="rId2"/>
    <sheet name="GLP101 (2)" sheetId="10" r:id="rId3"/>
    <sheet name="KIL002" sheetId="3" r:id="rId4"/>
    <sheet name="GLP111" sheetId="4" r:id="rId5"/>
    <sheet name="GLP001" sheetId="5" r:id="rId6"/>
    <sheet name="KIL003" sheetId="6" r:id="rId7"/>
    <sheet name="GLP007" sheetId="7" r:id="rId8"/>
    <sheet name="GLP102" sheetId="8" r:id="rId9"/>
    <sheet name="GLP113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" i="2" l="1"/>
  <c r="E54" i="2"/>
  <c r="H54" i="2" s="1"/>
  <c r="D55" i="2"/>
  <c r="E55" i="2"/>
  <c r="E53" i="2"/>
  <c r="H52" i="2" s="1"/>
  <c r="G54" i="2"/>
  <c r="D53" i="2"/>
  <c r="N53" i="2"/>
  <c r="N54" i="2"/>
  <c r="N55" i="2"/>
  <c r="N56" i="2"/>
  <c r="N52" i="2"/>
  <c r="M53" i="2"/>
  <c r="M54" i="2"/>
  <c r="M55" i="2"/>
  <c r="M56" i="2"/>
  <c r="M52" i="2"/>
  <c r="L56" i="2"/>
  <c r="L55" i="2"/>
  <c r="L54" i="2"/>
  <c r="L53" i="2"/>
  <c r="L52" i="2"/>
  <c r="H138" i="2"/>
  <c r="I138" i="2"/>
  <c r="J138" i="2"/>
  <c r="K138" i="2"/>
  <c r="G138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6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3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5" i="2"/>
  <c r="J55" i="2" s="1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6" i="2"/>
  <c r="F138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54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7" i="2"/>
  <c r="F8" i="2"/>
  <c r="F9" i="2"/>
  <c r="F10" i="2"/>
  <c r="F11" i="2"/>
  <c r="F12" i="2"/>
  <c r="F13" i="2"/>
  <c r="F14" i="2"/>
  <c r="F15" i="2"/>
  <c r="F16" i="2"/>
  <c r="F6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F134" i="10"/>
  <c r="E134" i="10"/>
  <c r="D134" i="10"/>
  <c r="F50" i="10"/>
  <c r="K2" i="10" s="1"/>
  <c r="E50" i="10"/>
  <c r="H2" i="10" s="1"/>
  <c r="D50" i="10"/>
  <c r="G2" i="10" s="1"/>
  <c r="I2" i="10" s="1"/>
  <c r="F2" i="10"/>
  <c r="E2" i="10"/>
  <c r="D2" i="10"/>
  <c r="K53" i="2" l="1"/>
  <c r="K52" i="2"/>
  <c r="K54" i="2"/>
  <c r="J54" i="2"/>
  <c r="J53" i="2"/>
  <c r="K55" i="2"/>
  <c r="J52" i="2"/>
  <c r="J2" i="10"/>
  <c r="F3" i="2"/>
  <c r="E2" i="2"/>
  <c r="D2" i="2"/>
  <c r="D8" i="9" l="1"/>
  <c r="E8" i="9" s="1"/>
  <c r="F3" i="9"/>
  <c r="E3" i="9"/>
  <c r="D3" i="9"/>
  <c r="F4" i="9"/>
  <c r="E4" i="9"/>
  <c r="D4" i="9"/>
  <c r="F2" i="9"/>
  <c r="E2" i="9"/>
  <c r="D2" i="9"/>
  <c r="E7" i="8"/>
  <c r="F3" i="8"/>
  <c r="E3" i="8"/>
  <c r="D3" i="8"/>
  <c r="F2" i="8"/>
  <c r="E2" i="8"/>
  <c r="D2" i="8"/>
  <c r="F5" i="7"/>
  <c r="E5" i="7"/>
  <c r="E8" i="7" s="1"/>
  <c r="E10" i="7" s="1"/>
  <c r="D5" i="7"/>
  <c r="D8" i="7" s="1"/>
  <c r="D10" i="7" s="1"/>
  <c r="F10" i="7" s="1"/>
  <c r="G10" i="7" s="1"/>
  <c r="F4" i="7"/>
  <c r="F3" i="7"/>
  <c r="E3" i="7"/>
  <c r="E11" i="7" s="1"/>
  <c r="D3" i="7"/>
  <c r="D11" i="7" s="1"/>
  <c r="F2" i="7"/>
  <c r="E2" i="7"/>
  <c r="D2" i="7"/>
  <c r="F3" i="6"/>
  <c r="E11" i="5"/>
  <c r="D11" i="5"/>
  <c r="E5" i="6"/>
  <c r="D5" i="6"/>
  <c r="E4" i="6"/>
  <c r="E8" i="6" s="1"/>
  <c r="E10" i="6" s="1"/>
  <c r="D4" i="6"/>
  <c r="D8" i="6" s="1"/>
  <c r="D10" i="6" s="1"/>
  <c r="E2" i="6"/>
  <c r="E11" i="6" s="1"/>
  <c r="D2" i="6"/>
  <c r="D11" i="6" s="1"/>
  <c r="E5" i="5"/>
  <c r="D5" i="5"/>
  <c r="E3" i="5"/>
  <c r="D3" i="5"/>
  <c r="E2" i="5"/>
  <c r="D2" i="5"/>
  <c r="E3" i="4"/>
  <c r="D3" i="4"/>
  <c r="E2" i="4"/>
  <c r="D2" i="4"/>
  <c r="E4" i="3"/>
  <c r="D4" i="3"/>
  <c r="E3" i="3"/>
  <c r="D3" i="3"/>
  <c r="E2" i="3"/>
  <c r="D2" i="3"/>
  <c r="E4" i="2"/>
  <c r="D4" i="2"/>
  <c r="E3" i="2"/>
  <c r="D3" i="2"/>
  <c r="J47" i="1"/>
  <c r="J44" i="1"/>
  <c r="E8" i="5"/>
  <c r="E10" i="5" s="1"/>
  <c r="D8" i="5"/>
  <c r="D10" i="5" s="1"/>
  <c r="F10" i="5" s="1"/>
  <c r="G10" i="5" s="1"/>
  <c r="E9" i="6"/>
  <c r="D9" i="6"/>
  <c r="A9" i="6"/>
  <c r="A8" i="6"/>
  <c r="F5" i="6"/>
  <c r="F4" i="6"/>
  <c r="F2" i="6"/>
  <c r="F5" i="5"/>
  <c r="G45" i="1"/>
  <c r="G44" i="1"/>
  <c r="F4" i="5"/>
  <c r="F3" i="5"/>
  <c r="F2" i="5"/>
  <c r="F3" i="4"/>
  <c r="F2" i="4"/>
  <c r="F4" i="3"/>
  <c r="F3" i="3"/>
  <c r="F2" i="3"/>
  <c r="G2" i="2" l="1"/>
  <c r="E138" i="2"/>
  <c r="H3" i="2"/>
  <c r="E133" i="2" s="1"/>
  <c r="D138" i="2"/>
  <c r="G3" i="2"/>
  <c r="D114" i="2" s="1"/>
  <c r="H2" i="2"/>
  <c r="E69" i="2"/>
  <c r="D7" i="9"/>
  <c r="D9" i="9" s="1"/>
  <c r="D10" i="9" s="1"/>
  <c r="E7" i="9"/>
  <c r="E9" i="9" s="1"/>
  <c r="E10" i="9" s="1"/>
  <c r="E6" i="8"/>
  <c r="E8" i="8" s="1"/>
  <c r="E9" i="8" s="1"/>
  <c r="D6" i="8"/>
  <c r="D8" i="8" s="1"/>
  <c r="F4" i="2"/>
  <c r="I3" i="2" s="1"/>
  <c r="F2" i="2"/>
  <c r="Q2" i="1"/>
  <c r="R2" i="1" s="1"/>
  <c r="M8" i="1"/>
  <c r="N8" i="1"/>
  <c r="M9" i="1"/>
  <c r="N9" i="1"/>
  <c r="M10" i="1"/>
  <c r="N10" i="1"/>
  <c r="M11" i="1"/>
  <c r="N11" i="1"/>
  <c r="N7" i="1"/>
  <c r="M7" i="1"/>
  <c r="J26" i="1"/>
  <c r="J41" i="1"/>
  <c r="J38" i="1"/>
  <c r="J35" i="1"/>
  <c r="J32" i="1"/>
  <c r="J29" i="1"/>
  <c r="J22" i="1"/>
  <c r="J18" i="1"/>
  <c r="J14" i="1"/>
  <c r="J10" i="1"/>
  <c r="J7" i="1"/>
  <c r="G33" i="1"/>
  <c r="G32" i="1"/>
  <c r="E93" i="2" l="1"/>
  <c r="E114" i="2"/>
  <c r="E124" i="2"/>
  <c r="J2" i="2"/>
  <c r="K2" i="2"/>
  <c r="D63" i="2"/>
  <c r="D110" i="2"/>
  <c r="D83" i="2"/>
  <c r="D106" i="2"/>
  <c r="D99" i="2"/>
  <c r="D91" i="2"/>
  <c r="D65" i="2"/>
  <c r="K3" i="2"/>
  <c r="D132" i="2"/>
  <c r="D57" i="2"/>
  <c r="D129" i="2"/>
  <c r="D61" i="2"/>
  <c r="E115" i="2"/>
  <c r="E103" i="2"/>
  <c r="D128" i="2"/>
  <c r="D89" i="2"/>
  <c r="D60" i="2"/>
  <c r="E110" i="2"/>
  <c r="E68" i="2"/>
  <c r="D117" i="2"/>
  <c r="D124" i="2"/>
  <c r="D85" i="2"/>
  <c r="D56" i="2"/>
  <c r="D78" i="2"/>
  <c r="D111" i="2"/>
  <c r="D134" i="2"/>
  <c r="D79" i="2"/>
  <c r="D102" i="2"/>
  <c r="E128" i="2"/>
  <c r="E92" i="2"/>
  <c r="D82" i="2"/>
  <c r="D133" i="2"/>
  <c r="D135" i="2"/>
  <c r="D84" i="2"/>
  <c r="E75" i="2"/>
  <c r="E111" i="2"/>
  <c r="E88" i="2"/>
  <c r="E120" i="2"/>
  <c r="E61" i="2"/>
  <c r="E59" i="2"/>
  <c r="E84" i="2"/>
  <c r="D67" i="2"/>
  <c r="D108" i="2"/>
  <c r="D130" i="2"/>
  <c r="E102" i="2"/>
  <c r="E89" i="2"/>
  <c r="E64" i="2"/>
  <c r="E98" i="2"/>
  <c r="E107" i="2"/>
  <c r="E85" i="2"/>
  <c r="E113" i="2"/>
  <c r="E60" i="2"/>
  <c r="E95" i="2"/>
  <c r="E94" i="2"/>
  <c r="E116" i="2"/>
  <c r="E129" i="2"/>
  <c r="E57" i="2"/>
  <c r="E135" i="2"/>
  <c r="E91" i="2"/>
  <c r="E82" i="2"/>
  <c r="E56" i="2"/>
  <c r="E134" i="2"/>
  <c r="E125" i="2"/>
  <c r="D71" i="2"/>
  <c r="D74" i="2"/>
  <c r="D98" i="2"/>
  <c r="D120" i="2"/>
  <c r="D125" i="2"/>
  <c r="D109" i="2"/>
  <c r="D131" i="2"/>
  <c r="D80" i="2"/>
  <c r="D104" i="2"/>
  <c r="D126" i="2"/>
  <c r="E65" i="2"/>
  <c r="E137" i="2"/>
  <c r="E79" i="2"/>
  <c r="E90" i="2"/>
  <c r="E58" i="2"/>
  <c r="E109" i="2"/>
  <c r="E121" i="2"/>
  <c r="E66" i="2"/>
  <c r="E108" i="2"/>
  <c r="E130" i="2"/>
  <c r="E106" i="2"/>
  <c r="D59" i="2"/>
  <c r="D70" i="2"/>
  <c r="D94" i="2"/>
  <c r="D116" i="2"/>
  <c r="D81" i="2"/>
  <c r="D105" i="2"/>
  <c r="D127" i="2"/>
  <c r="D95" i="2"/>
  <c r="D76" i="2"/>
  <c r="D100" i="2"/>
  <c r="D122" i="2"/>
  <c r="E87" i="2"/>
  <c r="E112" i="2"/>
  <c r="E131" i="2"/>
  <c r="E117" i="2"/>
  <c r="E86" i="2"/>
  <c r="E83" i="2"/>
  <c r="E81" i="2"/>
  <c r="E105" i="2"/>
  <c r="E127" i="2"/>
  <c r="E78" i="2"/>
  <c r="E80" i="2"/>
  <c r="E104" i="2"/>
  <c r="E126" i="2"/>
  <c r="D103" i="2"/>
  <c r="D66" i="2"/>
  <c r="D90" i="2"/>
  <c r="D112" i="2"/>
  <c r="D77" i="2"/>
  <c r="D101" i="2"/>
  <c r="D123" i="2"/>
  <c r="D87" i="2"/>
  <c r="D72" i="2"/>
  <c r="D96" i="2"/>
  <c r="D118" i="2"/>
  <c r="E63" i="2"/>
  <c r="E74" i="2"/>
  <c r="E136" i="2"/>
  <c r="E67" i="2"/>
  <c r="E77" i="2"/>
  <c r="E101" i="2"/>
  <c r="E123" i="2"/>
  <c r="E62" i="2"/>
  <c r="E76" i="2"/>
  <c r="E100" i="2"/>
  <c r="E122" i="2"/>
  <c r="E6" i="2"/>
  <c r="E28" i="2"/>
  <c r="E34" i="2"/>
  <c r="E47" i="2"/>
  <c r="E41" i="2"/>
  <c r="E51" i="2"/>
  <c r="E15" i="2"/>
  <c r="E20" i="2"/>
  <c r="E33" i="2"/>
  <c r="E9" i="2"/>
  <c r="E37" i="2"/>
  <c r="E12" i="2"/>
  <c r="E26" i="2"/>
  <c r="E32" i="2"/>
  <c r="E50" i="2"/>
  <c r="E13" i="2"/>
  <c r="E45" i="2"/>
  <c r="E18" i="2"/>
  <c r="E35" i="2"/>
  <c r="E43" i="2"/>
  <c r="E48" i="2"/>
  <c r="E29" i="2"/>
  <c r="E42" i="2"/>
  <c r="E52" i="2"/>
  <c r="E46" i="2"/>
  <c r="E38" i="2"/>
  <c r="E7" i="2"/>
  <c r="E36" i="2"/>
  <c r="E19" i="2"/>
  <c r="E17" i="2"/>
  <c r="E49" i="2"/>
  <c r="E11" i="2"/>
  <c r="E40" i="2"/>
  <c r="E30" i="2"/>
  <c r="E14" i="2"/>
  <c r="E21" i="2"/>
  <c r="E16" i="2"/>
  <c r="E39" i="2"/>
  <c r="E44" i="2"/>
  <c r="E8" i="2"/>
  <c r="E25" i="2"/>
  <c r="E10" i="2"/>
  <c r="E22" i="2"/>
  <c r="E31" i="2"/>
  <c r="E24" i="2"/>
  <c r="E23" i="2"/>
  <c r="E27" i="2"/>
  <c r="D137" i="2"/>
  <c r="D62" i="2"/>
  <c r="D86" i="2"/>
  <c r="D75" i="2"/>
  <c r="D73" i="2"/>
  <c r="D97" i="2"/>
  <c r="D119" i="2"/>
  <c r="D121" i="2"/>
  <c r="D68" i="2"/>
  <c r="D92" i="2"/>
  <c r="I2" i="2"/>
  <c r="E70" i="2"/>
  <c r="E132" i="2"/>
  <c r="E99" i="2"/>
  <c r="E73" i="2"/>
  <c r="E97" i="2"/>
  <c r="E119" i="2"/>
  <c r="E71" i="2"/>
  <c r="E72" i="2"/>
  <c r="E96" i="2"/>
  <c r="E118" i="2"/>
  <c r="J3" i="2"/>
  <c r="D113" i="2"/>
  <c r="D58" i="2"/>
  <c r="D136" i="2"/>
  <c r="D107" i="2"/>
  <c r="D69" i="2"/>
  <c r="D93" i="2"/>
  <c r="D115" i="2"/>
  <c r="D64" i="2"/>
  <c r="D88" i="2"/>
  <c r="D16" i="2"/>
  <c r="D48" i="2"/>
  <c r="D47" i="2"/>
  <c r="D41" i="2"/>
  <c r="D50" i="2"/>
  <c r="D34" i="2"/>
  <c r="D29" i="2"/>
  <c r="D40" i="2"/>
  <c r="D19" i="2"/>
  <c r="D44" i="2"/>
  <c r="D37" i="2"/>
  <c r="D8" i="2"/>
  <c r="D20" i="2"/>
  <c r="D52" i="2"/>
  <c r="D13" i="2"/>
  <c r="D45" i="2"/>
  <c r="D23" i="2"/>
  <c r="D38" i="2"/>
  <c r="D14" i="2"/>
  <c r="D36" i="2"/>
  <c r="D11" i="2"/>
  <c r="D15" i="2"/>
  <c r="D7" i="2"/>
  <c r="D35" i="2"/>
  <c r="D24" i="2"/>
  <c r="D9" i="2"/>
  <c r="D17" i="2"/>
  <c r="D49" i="2"/>
  <c r="D51" i="2"/>
  <c r="D42" i="2"/>
  <c r="D6" i="2"/>
  <c r="D22" i="2"/>
  <c r="D28" i="2"/>
  <c r="D31" i="2"/>
  <c r="D21" i="2"/>
  <c r="D46" i="2"/>
  <c r="D33" i="2"/>
  <c r="D30" i="2"/>
  <c r="D32" i="2"/>
  <c r="D12" i="2"/>
  <c r="D25" i="2"/>
  <c r="D10" i="2"/>
  <c r="D18" i="2"/>
  <c r="D39" i="2"/>
  <c r="D26" i="2"/>
  <c r="D27" i="2"/>
  <c r="D43" i="2"/>
  <c r="F9" i="9"/>
  <c r="G9" i="9" s="1"/>
  <c r="F8" i="8"/>
  <c r="G8" i="8" s="1"/>
  <c r="D9" i="8"/>
  <c r="G42" i="1"/>
  <c r="G41" i="1"/>
  <c r="G39" i="1"/>
  <c r="G38" i="1"/>
  <c r="G36" i="1"/>
  <c r="G35" i="1"/>
  <c r="G30" i="1"/>
  <c r="G29" i="1"/>
  <c r="G27" i="1"/>
  <c r="G26" i="1"/>
  <c r="G23" i="1"/>
  <c r="G22" i="1"/>
  <c r="G19" i="1"/>
  <c r="G18" i="1"/>
  <c r="G15" i="1"/>
  <c r="G14" i="1"/>
  <c r="G11" i="1"/>
  <c r="G10" i="1"/>
  <c r="G8" i="1"/>
  <c r="G7" i="1"/>
</calcChain>
</file>

<file path=xl/sharedStrings.xml><?xml version="1.0" encoding="utf-8"?>
<sst xmlns="http://schemas.openxmlformats.org/spreadsheetml/2006/main" count="184" uniqueCount="88">
  <si>
    <t>Coordination 5</t>
  </si>
  <si>
    <t>Сектор M3</t>
  </si>
  <si>
    <t>SUGIR</t>
  </si>
  <si>
    <t>IN</t>
  </si>
  <si>
    <t>DR</t>
  </si>
  <si>
    <t>DK</t>
  </si>
  <si>
    <t>TUTLA</t>
  </si>
  <si>
    <t>LO</t>
  </si>
  <si>
    <t>OKLIT</t>
  </si>
  <si>
    <t>UM</t>
  </si>
  <si>
    <t>WZ</t>
  </si>
  <si>
    <t>BITSA</t>
  </si>
  <si>
    <t>С.Ш.</t>
  </si>
  <si>
    <t>В.Д.</t>
  </si>
  <si>
    <t>-79870.43</t>
  </si>
  <si>
    <t>-74526.8</t>
  </si>
  <si>
    <t>-13161.53</t>
  </si>
  <si>
    <t>-100023.9</t>
  </si>
  <si>
    <t>-35175.39</t>
  </si>
  <si>
    <t>47516.4</t>
  </si>
  <si>
    <t>-18427.96</t>
  </si>
  <si>
    <t>17610.3</t>
  </si>
  <si>
    <t xml:space="preserve"> </t>
  </si>
  <si>
    <t>Ивановское</t>
  </si>
  <si>
    <t>Сухотино</t>
  </si>
  <si>
    <t>India November</t>
  </si>
  <si>
    <t>Скурыгино</t>
  </si>
  <si>
    <t>Delta Romio</t>
  </si>
  <si>
    <t>Климовск</t>
  </si>
  <si>
    <t>Lima Osca</t>
  </si>
  <si>
    <t>Delta Killa</t>
  </si>
  <si>
    <t>Глобус</t>
  </si>
  <si>
    <t>GLP</t>
  </si>
  <si>
    <t>KIL</t>
  </si>
  <si>
    <t>Кубань</t>
  </si>
  <si>
    <t>Фут</t>
  </si>
  <si>
    <t>Метр</t>
  </si>
  <si>
    <t>Узел</t>
  </si>
  <si>
    <t>м/сек</t>
  </si>
  <si>
    <t>км/час</t>
  </si>
  <si>
    <t>KIL002</t>
  </si>
  <si>
    <t>-36825.59</t>
  </si>
  <si>
    <t>-88157.47</t>
  </si>
  <si>
    <t>-34245.06</t>
  </si>
  <si>
    <t>-21950.05</t>
  </si>
  <si>
    <t>-23975.48</t>
  </si>
  <si>
    <t>-6415.532</t>
  </si>
  <si>
    <t>Глотаево</t>
  </si>
  <si>
    <t>-27331.6</t>
  </si>
  <si>
    <t>-6789.03</t>
  </si>
  <si>
    <t>DEDUM</t>
  </si>
  <si>
    <t>-62894.92</t>
  </si>
  <si>
    <t>50737.57</t>
  </si>
  <si>
    <t>Каменка</t>
  </si>
  <si>
    <t>-57610.9</t>
  </si>
  <si>
    <t>-20750.3</t>
  </si>
  <si>
    <t>Эшелон</t>
  </si>
  <si>
    <t>X</t>
  </si>
  <si>
    <t>Z</t>
  </si>
  <si>
    <t>D</t>
  </si>
  <si>
    <t>M</t>
  </si>
  <si>
    <t>S</t>
  </si>
  <si>
    <t>DEG</t>
  </si>
  <si>
    <t>X/Z</t>
  </si>
  <si>
    <t>с координатами:</t>
  </si>
  <si>
    <t>55.40878611,37.90631389</t>
  </si>
  <si>
    <t>Координаты X и Z даны в метрах. Расчитаны относительно контрольной точки аэропорта UUDD (Домоделово)</t>
  </si>
  <si>
    <t>FL</t>
  </si>
  <si>
    <t>Y</t>
  </si>
  <si>
    <t>GLP101</t>
  </si>
  <si>
    <t>GLP111</t>
  </si>
  <si>
    <t>GLP001</t>
  </si>
  <si>
    <t>Домодедово</t>
  </si>
  <si>
    <t>KIL003</t>
  </si>
  <si>
    <t>расст.</t>
  </si>
  <si>
    <t>время</t>
  </si>
  <si>
    <t>скор. м/с</t>
  </si>
  <si>
    <t>положен.</t>
  </si>
  <si>
    <t>DMD_OUT</t>
  </si>
  <si>
    <t>DMD_IN</t>
  </si>
  <si>
    <t>GLP007</t>
  </si>
  <si>
    <t>GLP102</t>
  </si>
  <si>
    <t>GLP113</t>
  </si>
  <si>
    <t>Speed</t>
  </si>
  <si>
    <t>SpeedX</t>
  </si>
  <si>
    <t>SpeedZ</t>
  </si>
  <si>
    <t>Track</t>
  </si>
  <si>
    <t>Vspeed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</si>
</sst>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/>
    </xf>
    <xf numFmtId="21" fontId="0" fillId="0" borderId="0" xfId="0" applyNumberFormat="1"/>
    <xf numFmtId="1" fontId="0" fillId="0" borderId="0" xfId="0" applyNumberFormat="1"/>
    <xf numFmtId="0" fontId="2" fillId="0" borderId="0" xfId="0" applyFont="1"/>
    <xf numFmtId="20" fontId="2" fillId="0" borderId="0" xfId="0" applyNumberFormat="1" applyFont="1"/>
    <xf numFmtId="0" fontId="2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20" fontId="1" fillId="0" borderId="0" xfId="0" applyNumberFormat="1" applyFont="1"/>
    <xf numFmtId="0" fontId="1" fillId="0" borderId="0" xfId="0" applyFont="1"/>
    <xf numFmtId="164" fontId="0" fillId="0" borderId="0" xfId="0" applyNumberFormat="1" applyFont="1"/>
    <xf numFmtId="20" fontId="0" fillId="0" borderId="0" xfId="0" applyNumberFormat="1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Маяки!$A$7</c:f>
              <c:strCache>
                <c:ptCount val="1"/>
                <c:pt idx="0">
                  <c:v>SUGIR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Маяки!$I$7</c:f>
              <c:numCache>
                <c:formatCode>General</c:formatCode>
                <c:ptCount val="1"/>
                <c:pt idx="0">
                  <c:v>-79870.429999999993</c:v>
                </c:pt>
              </c:numCache>
            </c:numRef>
          </c:xVal>
          <c:yVal>
            <c:numRef>
              <c:f>Маяки!$I$8</c:f>
              <c:numCache>
                <c:formatCode>General</c:formatCode>
                <c:ptCount val="1"/>
                <c:pt idx="0">
                  <c:v>-74526.8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53-4425-A061-EB165115A55C}"/>
            </c:ext>
          </c:extLst>
        </c:ser>
        <c:ser>
          <c:idx val="1"/>
          <c:order val="1"/>
          <c:tx>
            <c:strRef>
              <c:f>Маяки!$A$10</c:f>
              <c:strCache>
                <c:ptCount val="1"/>
                <c:pt idx="0">
                  <c:v>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Маяки!$I$10</c:f>
              <c:numCache>
                <c:formatCode>General</c:formatCode>
                <c:ptCount val="1"/>
                <c:pt idx="0">
                  <c:v>-36825.589999999997</c:v>
                </c:pt>
              </c:numCache>
            </c:numRef>
          </c:xVal>
          <c:yVal>
            <c:numRef>
              <c:f>Маяки!$I$11</c:f>
              <c:numCache>
                <c:formatCode>General</c:formatCode>
                <c:ptCount val="1"/>
                <c:pt idx="0">
                  <c:v>-88157.47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53-4425-A061-EB165115A55C}"/>
            </c:ext>
          </c:extLst>
        </c:ser>
        <c:ser>
          <c:idx val="2"/>
          <c:order val="2"/>
          <c:tx>
            <c:strRef>
              <c:f>Маяки!$A$14</c:f>
              <c:strCache>
                <c:ptCount val="1"/>
                <c:pt idx="0">
                  <c:v>DR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Маяки!$I$14</c:f>
              <c:numCache>
                <c:formatCode>General</c:formatCode>
                <c:ptCount val="1"/>
                <c:pt idx="0">
                  <c:v>-34245.06</c:v>
                </c:pt>
              </c:numCache>
            </c:numRef>
          </c:xVal>
          <c:yVal>
            <c:numRef>
              <c:f>Маяки!$I$15</c:f>
              <c:numCache>
                <c:formatCode>General</c:formatCode>
                <c:ptCount val="1"/>
                <c:pt idx="0">
                  <c:v>-21950.05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53-4425-A061-EB165115A55C}"/>
            </c:ext>
          </c:extLst>
        </c:ser>
        <c:ser>
          <c:idx val="3"/>
          <c:order val="3"/>
          <c:tx>
            <c:strRef>
              <c:f>Маяки!$A$18</c:f>
              <c:strCache>
                <c:ptCount val="1"/>
                <c:pt idx="0">
                  <c:v>DK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Маяки!$I$18</c:f>
              <c:numCache>
                <c:formatCode>General</c:formatCode>
                <c:ptCount val="1"/>
                <c:pt idx="0">
                  <c:v>-6789.03</c:v>
                </c:pt>
              </c:numCache>
            </c:numRef>
          </c:xVal>
          <c:yVal>
            <c:numRef>
              <c:f>Маяки!$I$19</c:f>
              <c:numCache>
                <c:formatCode>General</c:formatCode>
                <c:ptCount val="1"/>
                <c:pt idx="0">
                  <c:v>-27331.599999999999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353-4425-A061-EB165115A55C}"/>
            </c:ext>
          </c:extLst>
        </c:ser>
        <c:ser>
          <c:idx val="4"/>
          <c:order val="4"/>
          <c:tx>
            <c:strRef>
              <c:f>Маяки!$A$22</c:f>
              <c:strCache>
                <c:ptCount val="1"/>
                <c:pt idx="0">
                  <c:v>LO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Маяки!$I$22</c:f>
              <c:numCache>
                <c:formatCode>General</c:formatCode>
                <c:ptCount val="1"/>
                <c:pt idx="0">
                  <c:v>-23975.48</c:v>
                </c:pt>
              </c:numCache>
            </c:numRef>
          </c:xVal>
          <c:yVal>
            <c:numRef>
              <c:f>Маяки!$I$23</c:f>
              <c:numCache>
                <c:formatCode>General</c:formatCode>
                <c:ptCount val="1"/>
                <c:pt idx="0">
                  <c:v>-6415.5320000000002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53-4425-A061-EB165115A55C}"/>
            </c:ext>
          </c:extLst>
        </c:ser>
        <c:ser>
          <c:idx val="5"/>
          <c:order val="5"/>
          <c:tx>
            <c:strRef>
              <c:f>Маяки!$A$26</c:f>
              <c:strCache>
                <c:ptCount val="1"/>
                <c:pt idx="0">
                  <c:v>TUTLA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Маяки!$I$26</c:f>
              <c:numCache>
                <c:formatCode>General</c:formatCode>
                <c:ptCount val="1"/>
                <c:pt idx="0">
                  <c:v>-13161.53</c:v>
                </c:pt>
              </c:numCache>
            </c:numRef>
          </c:xVal>
          <c:yVal>
            <c:numRef>
              <c:f>Маяки!$I$27</c:f>
              <c:numCache>
                <c:formatCode>General</c:formatCode>
                <c:ptCount val="1"/>
                <c:pt idx="0">
                  <c:v>-100023.9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353-4425-A061-EB165115A55C}"/>
            </c:ext>
          </c:extLst>
        </c:ser>
        <c:ser>
          <c:idx val="6"/>
          <c:order val="6"/>
          <c:tx>
            <c:strRef>
              <c:f>Маяки!$A$29</c:f>
              <c:strCache>
                <c:ptCount val="1"/>
                <c:pt idx="0">
                  <c:v>OKLIT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Маяки!$I$29</c:f>
              <c:numCache>
                <c:formatCode>General</c:formatCode>
                <c:ptCount val="1"/>
                <c:pt idx="0">
                  <c:v>-35175.39</c:v>
                </c:pt>
              </c:numCache>
            </c:numRef>
          </c:xVal>
          <c:yVal>
            <c:numRef>
              <c:f>Маяки!$I$30</c:f>
              <c:numCache>
                <c:formatCode>General</c:formatCode>
                <c:ptCount val="1"/>
                <c:pt idx="0">
                  <c:v>47516.4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353-4425-A061-EB165115A55C}"/>
            </c:ext>
          </c:extLst>
        </c:ser>
        <c:ser>
          <c:idx val="7"/>
          <c:order val="7"/>
          <c:tx>
            <c:strRef>
              <c:f>Маяки!$A$35</c:f>
              <c:strCache>
                <c:ptCount val="1"/>
                <c:pt idx="0">
                  <c:v>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Маяки!$I$35</c:f>
              <c:numCache>
                <c:formatCode>General</c:formatCode>
                <c:ptCount val="1"/>
                <c:pt idx="0">
                  <c:v>-62894.92</c:v>
                </c:pt>
              </c:numCache>
            </c:numRef>
          </c:xVal>
          <c:yVal>
            <c:numRef>
              <c:f>Маяки!$I$36</c:f>
              <c:numCache>
                <c:formatCode>General</c:formatCode>
                <c:ptCount val="1"/>
                <c:pt idx="0">
                  <c:v>50737.57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353-4425-A061-EB165115A55C}"/>
            </c:ext>
          </c:extLst>
        </c:ser>
        <c:ser>
          <c:idx val="8"/>
          <c:order val="8"/>
          <c:tx>
            <c:strRef>
              <c:f>Маяки!$A$38</c:f>
              <c:strCache>
                <c:ptCount val="1"/>
                <c:pt idx="0">
                  <c:v>WZ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Маяки!$I$38</c:f>
              <c:numCache>
                <c:formatCode>General</c:formatCode>
                <c:ptCount val="1"/>
                <c:pt idx="0">
                  <c:v>-57610.9</c:v>
                </c:pt>
              </c:numCache>
            </c:numRef>
          </c:xVal>
          <c:yVal>
            <c:numRef>
              <c:f>Маяки!$I$39</c:f>
              <c:numCache>
                <c:formatCode>General</c:formatCode>
                <c:ptCount val="1"/>
                <c:pt idx="0">
                  <c:v>-20750.3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353-4425-A061-EB165115A55C}"/>
            </c:ext>
          </c:extLst>
        </c:ser>
        <c:ser>
          <c:idx val="9"/>
          <c:order val="9"/>
          <c:tx>
            <c:strRef>
              <c:f>Маяки!$A$41</c:f>
              <c:strCache>
                <c:ptCount val="1"/>
                <c:pt idx="0">
                  <c:v>BITSA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Маяки!$I$41</c:f>
              <c:numCache>
                <c:formatCode>General</c:formatCode>
                <c:ptCount val="1"/>
                <c:pt idx="0">
                  <c:v>-18427.96</c:v>
                </c:pt>
              </c:numCache>
            </c:numRef>
          </c:xVal>
          <c:yVal>
            <c:numRef>
              <c:f>Маяки!$I$42</c:f>
              <c:numCache>
                <c:formatCode>General</c:formatCode>
                <c:ptCount val="1"/>
                <c:pt idx="0">
                  <c:v>17610.3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353-4425-A061-EB165115A55C}"/>
            </c:ext>
          </c:extLst>
        </c:ser>
        <c:ser>
          <c:idx val="10"/>
          <c:order val="10"/>
          <c:tx>
            <c:strRef>
              <c:f>Маяки!$A$32</c:f>
              <c:strCache>
                <c:ptCount val="1"/>
                <c:pt idx="0">
                  <c:v>DEDUM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Маяки!$I$32</c:f>
              <c:numCache>
                <c:formatCode>General</c:formatCode>
                <c:ptCount val="1"/>
                <c:pt idx="0">
                  <c:v>-52871</c:v>
                </c:pt>
              </c:numCache>
            </c:numRef>
          </c:xVal>
          <c:yVal>
            <c:numRef>
              <c:f>Маяки!$I$33</c:f>
              <c:numCache>
                <c:formatCode>General</c:formatCode>
                <c:ptCount val="1"/>
                <c:pt idx="0">
                  <c:v>47516.4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C-40A5-934A-5E9B19619904}"/>
            </c:ext>
          </c:extLst>
        </c:ser>
        <c:ser>
          <c:idx val="11"/>
          <c:order val="11"/>
          <c:tx>
            <c:strRef>
              <c:f>Маяки!$A$44</c:f>
              <c:strCache>
                <c:ptCount val="1"/>
                <c:pt idx="0">
                  <c:v>DMD_OUT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Маяки!$I$44</c:f>
              <c:numCache>
                <c:formatCode>General</c:formatCode>
                <c:ptCount val="1"/>
                <c:pt idx="0">
                  <c:v>-425</c:v>
                </c:pt>
              </c:numCache>
            </c:numRef>
          </c:xVal>
          <c:yVal>
            <c:numRef>
              <c:f>Маяки!$I$45</c:f>
              <c:numCache>
                <c:formatCode>General</c:formatCode>
                <c:ptCount val="1"/>
                <c:pt idx="0">
                  <c:v>-1200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47-4E2E-8115-25B0D5D5249B}"/>
            </c:ext>
          </c:extLst>
        </c:ser>
        <c:ser>
          <c:idx val="12"/>
          <c:order val="12"/>
          <c:tx>
            <c:strRef>
              <c:f>Маяки!$A$47</c:f>
              <c:strCache>
                <c:ptCount val="1"/>
                <c:pt idx="0">
                  <c:v>DMD_IN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Маяки!$I$47</c:f>
              <c:numCache>
                <c:formatCode>General</c:formatCode>
                <c:ptCount val="1"/>
                <c:pt idx="0">
                  <c:v>-1900</c:v>
                </c:pt>
              </c:numCache>
            </c:numRef>
          </c:xVal>
          <c:yVal>
            <c:numRef>
              <c:f>Маяки!$I$48</c:f>
              <c:numCache>
                <c:formatCode>General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47-4E2E-8115-25B0D5D52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848912"/>
        <c:axId val="431849896"/>
      </c:scatterChart>
      <c:valAx>
        <c:axId val="4318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849896"/>
        <c:crosses val="autoZero"/>
        <c:crossBetween val="midCat"/>
      </c:valAx>
      <c:valAx>
        <c:axId val="43184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84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'GLP101'!$E$1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'GLP101'!$D$2:$D$4</c:f>
              <c:numCache>
                <c:formatCode>General</c:formatCode>
                <c:ptCount val="3"/>
                <c:pt idx="0">
                  <c:v>-79870.429999999993</c:v>
                </c:pt>
                <c:pt idx="1">
                  <c:v>-36825.589999999997</c:v>
                </c:pt>
                <c:pt idx="2">
                  <c:v>-34245.06</c:v>
                </c:pt>
              </c:numCache>
            </c:numRef>
          </c:xVal>
          <c:yVal>
            <c:numRef>
              <c:f>'GLP101'!$E$2:$E$4</c:f>
              <c:numCache>
                <c:formatCode>General</c:formatCode>
                <c:ptCount val="3"/>
                <c:pt idx="0">
                  <c:v>-74526.8</c:v>
                </c:pt>
                <c:pt idx="1">
                  <c:v>-88157.47</c:v>
                </c:pt>
                <c:pt idx="2">
                  <c:v>-21950.05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8-4260-9E10-60833765B9C7}"/>
            </c:ext>
          </c:extLst>
        </c:ser>
        <c:ser>
          <c:idx val="1"/>
          <c:order val="1"/>
          <c:tx>
            <c:v>Z1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'GLP101'!$D$6:$D$138</c:f>
              <c:numCache>
                <c:formatCode>General</c:formatCode>
                <c:ptCount val="133"/>
                <c:pt idx="0">
                  <c:v>-79870.429999999993</c:v>
                </c:pt>
                <c:pt idx="1">
                  <c:v>-78973.662499999991</c:v>
                </c:pt>
                <c:pt idx="2">
                  <c:v>-78076.89499999999</c:v>
                </c:pt>
                <c:pt idx="3">
                  <c:v>-77180.127499999988</c:v>
                </c:pt>
                <c:pt idx="4">
                  <c:v>-76283.359999999986</c:v>
                </c:pt>
                <c:pt idx="5">
                  <c:v>-75386.592499999999</c:v>
                </c:pt>
                <c:pt idx="6">
                  <c:v>-74489.824999999997</c:v>
                </c:pt>
                <c:pt idx="7">
                  <c:v>-73593.057499999995</c:v>
                </c:pt>
                <c:pt idx="8">
                  <c:v>-72696.289999999994</c:v>
                </c:pt>
                <c:pt idx="9">
                  <c:v>-71799.522499999992</c:v>
                </c:pt>
                <c:pt idx="10">
                  <c:v>-70902.75499999999</c:v>
                </c:pt>
                <c:pt idx="11">
                  <c:v>-70005.987499999988</c:v>
                </c:pt>
                <c:pt idx="12">
                  <c:v>-69109.22</c:v>
                </c:pt>
                <c:pt idx="13">
                  <c:v>-68212.452499999999</c:v>
                </c:pt>
                <c:pt idx="14">
                  <c:v>-67315.684999999998</c:v>
                </c:pt>
                <c:pt idx="15">
                  <c:v>-66418.917499999996</c:v>
                </c:pt>
                <c:pt idx="16">
                  <c:v>-65522.149999999994</c:v>
                </c:pt>
                <c:pt idx="17">
                  <c:v>-64625.382499999992</c:v>
                </c:pt>
                <c:pt idx="18">
                  <c:v>-63728.614999999991</c:v>
                </c:pt>
                <c:pt idx="19">
                  <c:v>-62831.847499999989</c:v>
                </c:pt>
                <c:pt idx="20">
                  <c:v>-61935.079999999994</c:v>
                </c:pt>
                <c:pt idx="21">
                  <c:v>-61038.312499999993</c:v>
                </c:pt>
                <c:pt idx="22">
                  <c:v>-60141.544999999998</c:v>
                </c:pt>
                <c:pt idx="23">
                  <c:v>-59244.777499999997</c:v>
                </c:pt>
                <c:pt idx="24">
                  <c:v>-58348.009999999995</c:v>
                </c:pt>
                <c:pt idx="25">
                  <c:v>-57451.242499999993</c:v>
                </c:pt>
                <c:pt idx="26">
                  <c:v>-56554.474999999991</c:v>
                </c:pt>
                <c:pt idx="27">
                  <c:v>-55657.70749999999</c:v>
                </c:pt>
                <c:pt idx="28">
                  <c:v>-54760.939999999995</c:v>
                </c:pt>
                <c:pt idx="29">
                  <c:v>-53864.172499999993</c:v>
                </c:pt>
                <c:pt idx="30">
                  <c:v>-52967.404999999999</c:v>
                </c:pt>
                <c:pt idx="31">
                  <c:v>-52070.637499999997</c:v>
                </c:pt>
                <c:pt idx="32">
                  <c:v>-51173.869999999995</c:v>
                </c:pt>
                <c:pt idx="33">
                  <c:v>-50277.102499999994</c:v>
                </c:pt>
                <c:pt idx="34">
                  <c:v>-49380.334999999992</c:v>
                </c:pt>
                <c:pt idx="35">
                  <c:v>-48483.56749999999</c:v>
                </c:pt>
                <c:pt idx="36">
                  <c:v>-47586.799999999988</c:v>
                </c:pt>
                <c:pt idx="37">
                  <c:v>-46690.032499999994</c:v>
                </c:pt>
                <c:pt idx="38">
                  <c:v>-45793.264999999992</c:v>
                </c:pt>
                <c:pt idx="39">
                  <c:v>-44896.49749999999</c:v>
                </c:pt>
                <c:pt idx="40">
                  <c:v>-43999.729999999996</c:v>
                </c:pt>
                <c:pt idx="41">
                  <c:v>-43102.962499999994</c:v>
                </c:pt>
                <c:pt idx="42">
                  <c:v>-42206.194999999992</c:v>
                </c:pt>
                <c:pt idx="43">
                  <c:v>-41309.427499999991</c:v>
                </c:pt>
                <c:pt idx="44">
                  <c:v>-40412.659999999996</c:v>
                </c:pt>
                <c:pt idx="45">
                  <c:v>-39515.892499999994</c:v>
                </c:pt>
                <c:pt idx="46">
                  <c:v>-38619.124999999993</c:v>
                </c:pt>
                <c:pt idx="47">
                  <c:v>-37830.613363095232</c:v>
                </c:pt>
                <c:pt idx="48">
                  <c:v>-37258.613452380952</c:v>
                </c:pt>
                <c:pt idx="49">
                  <c:v>-36903.12526785714</c:v>
                </c:pt>
                <c:pt idx="50">
                  <c:v>-36764.148809523809</c:v>
                </c:pt>
                <c:pt idx="51">
                  <c:v>-36733.428214285712</c:v>
                </c:pt>
                <c:pt idx="52">
                  <c:v>-36702.707619047615</c:v>
                </c:pt>
                <c:pt idx="53">
                  <c:v>-36671.987023809517</c:v>
                </c:pt>
                <c:pt idx="54">
                  <c:v>-36641.266428571427</c:v>
                </c:pt>
                <c:pt idx="55">
                  <c:v>-36610.54583333333</c:v>
                </c:pt>
                <c:pt idx="56">
                  <c:v>-36579.825238095233</c:v>
                </c:pt>
                <c:pt idx="57">
                  <c:v>-36549.104642857143</c:v>
                </c:pt>
                <c:pt idx="58">
                  <c:v>-36518.384047619045</c:v>
                </c:pt>
                <c:pt idx="59">
                  <c:v>-36487.663452380948</c:v>
                </c:pt>
                <c:pt idx="60">
                  <c:v>-36456.942857142851</c:v>
                </c:pt>
                <c:pt idx="61">
                  <c:v>-36426.222261904761</c:v>
                </c:pt>
                <c:pt idx="62">
                  <c:v>-36395.501666666663</c:v>
                </c:pt>
                <c:pt idx="63">
                  <c:v>-36364.781071428566</c:v>
                </c:pt>
                <c:pt idx="64">
                  <c:v>-36334.060476190476</c:v>
                </c:pt>
                <c:pt idx="65">
                  <c:v>-36303.339880952379</c:v>
                </c:pt>
                <c:pt idx="66">
                  <c:v>-36272.619285714281</c:v>
                </c:pt>
                <c:pt idx="67">
                  <c:v>-36241.898690476184</c:v>
                </c:pt>
                <c:pt idx="68">
                  <c:v>-36211.178095238094</c:v>
                </c:pt>
                <c:pt idx="69">
                  <c:v>-36180.457499999997</c:v>
                </c:pt>
                <c:pt idx="70">
                  <c:v>-36149.736904761899</c:v>
                </c:pt>
                <c:pt idx="71">
                  <c:v>-36119.016309523809</c:v>
                </c:pt>
                <c:pt idx="72">
                  <c:v>-36088.295714285712</c:v>
                </c:pt>
                <c:pt idx="73">
                  <c:v>-36057.575119047615</c:v>
                </c:pt>
                <c:pt idx="74">
                  <c:v>-36026.854523809518</c:v>
                </c:pt>
                <c:pt idx="75">
                  <c:v>-35996.133928571428</c:v>
                </c:pt>
                <c:pt idx="76">
                  <c:v>-35965.41333333333</c:v>
                </c:pt>
                <c:pt idx="77">
                  <c:v>-35934.692738095233</c:v>
                </c:pt>
                <c:pt idx="78">
                  <c:v>-35903.972142857143</c:v>
                </c:pt>
                <c:pt idx="79">
                  <c:v>-35873.251547619046</c:v>
                </c:pt>
                <c:pt idx="80">
                  <c:v>-35842.530952380948</c:v>
                </c:pt>
                <c:pt idx="81">
                  <c:v>-35811.810357142851</c:v>
                </c:pt>
                <c:pt idx="82">
                  <c:v>-35781.089761904761</c:v>
                </c:pt>
                <c:pt idx="83">
                  <c:v>-35750.369166666664</c:v>
                </c:pt>
                <c:pt idx="84">
                  <c:v>-35719.648571428566</c:v>
                </c:pt>
                <c:pt idx="85">
                  <c:v>-35688.927976190476</c:v>
                </c:pt>
                <c:pt idx="86">
                  <c:v>-35658.207380952379</c:v>
                </c:pt>
                <c:pt idx="87">
                  <c:v>-35627.486785714282</c:v>
                </c:pt>
                <c:pt idx="88">
                  <c:v>-35596.766190476184</c:v>
                </c:pt>
                <c:pt idx="89">
                  <c:v>-35566.045595238094</c:v>
                </c:pt>
                <c:pt idx="90">
                  <c:v>-35535.324999999997</c:v>
                </c:pt>
                <c:pt idx="91">
                  <c:v>-35504.6044047619</c:v>
                </c:pt>
                <c:pt idx="92">
                  <c:v>-35473.88380952381</c:v>
                </c:pt>
                <c:pt idx="93">
                  <c:v>-35443.163214285712</c:v>
                </c:pt>
                <c:pt idx="94">
                  <c:v>-35412.442619047615</c:v>
                </c:pt>
                <c:pt idx="95">
                  <c:v>-35381.722023809518</c:v>
                </c:pt>
                <c:pt idx="96">
                  <c:v>-35351.001428571428</c:v>
                </c:pt>
                <c:pt idx="97">
                  <c:v>-35320.280833333331</c:v>
                </c:pt>
                <c:pt idx="98">
                  <c:v>-35289.560238095233</c:v>
                </c:pt>
                <c:pt idx="99">
                  <c:v>-35258.839642857143</c:v>
                </c:pt>
                <c:pt idx="100">
                  <c:v>-35228.119047619046</c:v>
                </c:pt>
                <c:pt idx="101">
                  <c:v>-35197.398452380949</c:v>
                </c:pt>
                <c:pt idx="102">
                  <c:v>-35166.677857142851</c:v>
                </c:pt>
                <c:pt idx="103">
                  <c:v>-35135.957261904761</c:v>
                </c:pt>
                <c:pt idx="104">
                  <c:v>-35105.236666666664</c:v>
                </c:pt>
                <c:pt idx="105">
                  <c:v>-35074.516071428567</c:v>
                </c:pt>
                <c:pt idx="106">
                  <c:v>-35043.795476190477</c:v>
                </c:pt>
                <c:pt idx="107">
                  <c:v>-35013.074880952379</c:v>
                </c:pt>
                <c:pt idx="108">
                  <c:v>-34982.354285714282</c:v>
                </c:pt>
                <c:pt idx="109">
                  <c:v>-34951.633690476185</c:v>
                </c:pt>
                <c:pt idx="110">
                  <c:v>-34920.913095238095</c:v>
                </c:pt>
                <c:pt idx="111">
                  <c:v>-34890.192499999997</c:v>
                </c:pt>
                <c:pt idx="112">
                  <c:v>-34859.4719047619</c:v>
                </c:pt>
                <c:pt idx="113">
                  <c:v>-34828.75130952381</c:v>
                </c:pt>
                <c:pt idx="114">
                  <c:v>-34798.030714285713</c:v>
                </c:pt>
                <c:pt idx="115">
                  <c:v>-34767.310119047615</c:v>
                </c:pt>
                <c:pt idx="116">
                  <c:v>-34736.589523809518</c:v>
                </c:pt>
                <c:pt idx="117">
                  <c:v>-34705.868928571428</c:v>
                </c:pt>
                <c:pt idx="118">
                  <c:v>-34675.148333333331</c:v>
                </c:pt>
                <c:pt idx="119">
                  <c:v>-34644.427738095234</c:v>
                </c:pt>
                <c:pt idx="120">
                  <c:v>-34613.707142857143</c:v>
                </c:pt>
                <c:pt idx="121">
                  <c:v>-34582.986547619046</c:v>
                </c:pt>
                <c:pt idx="122">
                  <c:v>-34552.265952380949</c:v>
                </c:pt>
                <c:pt idx="123">
                  <c:v>-34521.545357142852</c:v>
                </c:pt>
                <c:pt idx="124">
                  <c:v>-34490.824761904762</c:v>
                </c:pt>
                <c:pt idx="125">
                  <c:v>-34460.104166666664</c:v>
                </c:pt>
                <c:pt idx="126">
                  <c:v>-34429.383571428567</c:v>
                </c:pt>
                <c:pt idx="127">
                  <c:v>-34398.662976190477</c:v>
                </c:pt>
                <c:pt idx="128">
                  <c:v>-34367.94238095238</c:v>
                </c:pt>
                <c:pt idx="129">
                  <c:v>-34337.221785714282</c:v>
                </c:pt>
                <c:pt idx="130">
                  <c:v>-34306.501190476185</c:v>
                </c:pt>
                <c:pt idx="131">
                  <c:v>-34275.780595238095</c:v>
                </c:pt>
                <c:pt idx="132">
                  <c:v>-34245.06</c:v>
                </c:pt>
              </c:numCache>
            </c:numRef>
          </c:xVal>
          <c:yVal>
            <c:numRef>
              <c:f>'GLP101'!$E$6:$E$138</c:f>
              <c:numCache>
                <c:formatCode>General</c:formatCode>
                <c:ptCount val="133"/>
                <c:pt idx="0">
                  <c:v>-74526.8</c:v>
                </c:pt>
                <c:pt idx="1">
                  <c:v>-74810.772291666668</c:v>
                </c:pt>
                <c:pt idx="2">
                  <c:v>-75094.744583333333</c:v>
                </c:pt>
                <c:pt idx="3">
                  <c:v>-75378.716874999998</c:v>
                </c:pt>
                <c:pt idx="4">
                  <c:v>-75662.689166666663</c:v>
                </c:pt>
                <c:pt idx="5">
                  <c:v>-75946.661458333343</c:v>
                </c:pt>
                <c:pt idx="6">
                  <c:v>-76230.633750000008</c:v>
                </c:pt>
                <c:pt idx="7">
                  <c:v>-76514.606041666673</c:v>
                </c:pt>
                <c:pt idx="8">
                  <c:v>-76798.578333333338</c:v>
                </c:pt>
                <c:pt idx="9">
                  <c:v>-77082.550625000003</c:v>
                </c:pt>
                <c:pt idx="10">
                  <c:v>-77366.522916666669</c:v>
                </c:pt>
                <c:pt idx="11">
                  <c:v>-77650.495208333334</c:v>
                </c:pt>
                <c:pt idx="12">
                  <c:v>-77934.467499999999</c:v>
                </c:pt>
                <c:pt idx="13">
                  <c:v>-78218.439791666664</c:v>
                </c:pt>
                <c:pt idx="14">
                  <c:v>-78502.412083333329</c:v>
                </c:pt>
                <c:pt idx="15">
                  <c:v>-78786.384375000009</c:v>
                </c:pt>
                <c:pt idx="16">
                  <c:v>-79070.356666666674</c:v>
                </c:pt>
                <c:pt idx="17">
                  <c:v>-79354.328958333339</c:v>
                </c:pt>
                <c:pt idx="18">
                  <c:v>-79638.301250000004</c:v>
                </c:pt>
                <c:pt idx="19">
                  <c:v>-79922.273541666669</c:v>
                </c:pt>
                <c:pt idx="20">
                  <c:v>-80206.245833333334</c:v>
                </c:pt>
                <c:pt idx="21">
                  <c:v>-80490.218124999999</c:v>
                </c:pt>
                <c:pt idx="22">
                  <c:v>-80774.190416666665</c:v>
                </c:pt>
                <c:pt idx="23">
                  <c:v>-81058.16270833333</c:v>
                </c:pt>
                <c:pt idx="24">
                  <c:v>-81342.135000000009</c:v>
                </c:pt>
                <c:pt idx="25">
                  <c:v>-81626.107291666674</c:v>
                </c:pt>
                <c:pt idx="26">
                  <c:v>-81910.07958333334</c:v>
                </c:pt>
                <c:pt idx="27">
                  <c:v>-82194.051875000005</c:v>
                </c:pt>
                <c:pt idx="28">
                  <c:v>-82478.02416666667</c:v>
                </c:pt>
                <c:pt idx="29">
                  <c:v>-82761.996458333335</c:v>
                </c:pt>
                <c:pt idx="30">
                  <c:v>-83045.96875</c:v>
                </c:pt>
                <c:pt idx="31">
                  <c:v>-83329.941041666665</c:v>
                </c:pt>
                <c:pt idx="32">
                  <c:v>-83613.91333333333</c:v>
                </c:pt>
                <c:pt idx="33">
                  <c:v>-83897.885624999995</c:v>
                </c:pt>
                <c:pt idx="34">
                  <c:v>-84181.85791666666</c:v>
                </c:pt>
                <c:pt idx="35">
                  <c:v>-84465.83020833334</c:v>
                </c:pt>
                <c:pt idx="36">
                  <c:v>-84749.802500000005</c:v>
                </c:pt>
                <c:pt idx="37">
                  <c:v>-85033.77479166667</c:v>
                </c:pt>
                <c:pt idx="38">
                  <c:v>-85317.747083333335</c:v>
                </c:pt>
                <c:pt idx="39">
                  <c:v>-85601.719375000001</c:v>
                </c:pt>
                <c:pt idx="40">
                  <c:v>-85885.691666666666</c:v>
                </c:pt>
                <c:pt idx="41">
                  <c:v>-86169.663958333331</c:v>
                </c:pt>
                <c:pt idx="42">
                  <c:v>-86453.636249999996</c:v>
                </c:pt>
                <c:pt idx="43">
                  <c:v>-86737.608541666676</c:v>
                </c:pt>
                <c:pt idx="44">
                  <c:v>-87021.580833333341</c:v>
                </c:pt>
                <c:pt idx="45">
                  <c:v>-87305.553125000006</c:v>
                </c:pt>
                <c:pt idx="46">
                  <c:v>-87589.525416666671</c:v>
                </c:pt>
                <c:pt idx="47">
                  <c:v>-87739.478225446437</c:v>
                </c:pt>
                <c:pt idx="48">
                  <c:v>-87621.392068452391</c:v>
                </c:pt>
                <c:pt idx="49">
                  <c:v>-87235.266945684532</c:v>
                </c:pt>
                <c:pt idx="50">
                  <c:v>-86581.102857142861</c:v>
                </c:pt>
                <c:pt idx="51">
                  <c:v>-85792.919285714292</c:v>
                </c:pt>
                <c:pt idx="52">
                  <c:v>-85004.735714285722</c:v>
                </c:pt>
                <c:pt idx="53">
                  <c:v>-84216.552142857137</c:v>
                </c:pt>
                <c:pt idx="54">
                  <c:v>-83428.368571428568</c:v>
                </c:pt>
                <c:pt idx="55">
                  <c:v>-82640.184999999998</c:v>
                </c:pt>
                <c:pt idx="56">
                  <c:v>-81852.001428571428</c:v>
                </c:pt>
                <c:pt idx="57">
                  <c:v>-81063.817857142858</c:v>
                </c:pt>
                <c:pt idx="58">
                  <c:v>-80275.634285714288</c:v>
                </c:pt>
                <c:pt idx="59">
                  <c:v>-79487.450714285718</c:v>
                </c:pt>
                <c:pt idx="60">
                  <c:v>-78699.267142857148</c:v>
                </c:pt>
                <c:pt idx="61">
                  <c:v>-77911.083571428579</c:v>
                </c:pt>
                <c:pt idx="62">
                  <c:v>-77122.899999999994</c:v>
                </c:pt>
                <c:pt idx="63">
                  <c:v>-76334.716428571424</c:v>
                </c:pt>
                <c:pt idx="64">
                  <c:v>-75546.532857142854</c:v>
                </c:pt>
                <c:pt idx="65">
                  <c:v>-74758.349285714285</c:v>
                </c:pt>
                <c:pt idx="66">
                  <c:v>-73970.165714285715</c:v>
                </c:pt>
                <c:pt idx="67">
                  <c:v>-73181.982142857145</c:v>
                </c:pt>
                <c:pt idx="68">
                  <c:v>-72393.798571428575</c:v>
                </c:pt>
                <c:pt idx="69">
                  <c:v>-71605.615000000005</c:v>
                </c:pt>
                <c:pt idx="70">
                  <c:v>-70817.431428571435</c:v>
                </c:pt>
                <c:pt idx="71">
                  <c:v>-70029.247857142851</c:v>
                </c:pt>
                <c:pt idx="72">
                  <c:v>-69241.064285714296</c:v>
                </c:pt>
                <c:pt idx="73">
                  <c:v>-68452.880714285711</c:v>
                </c:pt>
                <c:pt idx="74">
                  <c:v>-67664.697142857141</c:v>
                </c:pt>
                <c:pt idx="75">
                  <c:v>-66876.513571428572</c:v>
                </c:pt>
                <c:pt idx="76">
                  <c:v>-66088.33</c:v>
                </c:pt>
                <c:pt idx="77">
                  <c:v>-65300.146428571432</c:v>
                </c:pt>
                <c:pt idx="78">
                  <c:v>-64511.962857142862</c:v>
                </c:pt>
                <c:pt idx="79">
                  <c:v>-63723.779285714292</c:v>
                </c:pt>
                <c:pt idx="80">
                  <c:v>-62935.595714285715</c:v>
                </c:pt>
                <c:pt idx="81">
                  <c:v>-62147.412142857145</c:v>
                </c:pt>
                <c:pt idx="82">
                  <c:v>-61359.228571428575</c:v>
                </c:pt>
                <c:pt idx="83">
                  <c:v>-60571.044999999998</c:v>
                </c:pt>
                <c:pt idx="84">
                  <c:v>-59782.861428571428</c:v>
                </c:pt>
                <c:pt idx="85">
                  <c:v>-58994.677857142859</c:v>
                </c:pt>
                <c:pt idx="86">
                  <c:v>-58206.494285714289</c:v>
                </c:pt>
                <c:pt idx="87">
                  <c:v>-57418.310714285719</c:v>
                </c:pt>
                <c:pt idx="88">
                  <c:v>-56630.127142857149</c:v>
                </c:pt>
                <c:pt idx="89">
                  <c:v>-55841.943571428579</c:v>
                </c:pt>
                <c:pt idx="90">
                  <c:v>-55053.760000000002</c:v>
                </c:pt>
                <c:pt idx="91">
                  <c:v>-54265.576428571432</c:v>
                </c:pt>
                <c:pt idx="92">
                  <c:v>-53477.392857142862</c:v>
                </c:pt>
                <c:pt idx="93">
                  <c:v>-52689.209285714292</c:v>
                </c:pt>
                <c:pt idx="94">
                  <c:v>-51901.025714285715</c:v>
                </c:pt>
                <c:pt idx="95">
                  <c:v>-51112.842142857146</c:v>
                </c:pt>
                <c:pt idx="96">
                  <c:v>-50324.658571428576</c:v>
                </c:pt>
                <c:pt idx="97">
                  <c:v>-49536.475000000006</c:v>
                </c:pt>
                <c:pt idx="98">
                  <c:v>-48748.291428571429</c:v>
                </c:pt>
                <c:pt idx="99">
                  <c:v>-47960.107857142859</c:v>
                </c:pt>
                <c:pt idx="100">
                  <c:v>-47171.924285714289</c:v>
                </c:pt>
                <c:pt idx="101">
                  <c:v>-46383.740714285719</c:v>
                </c:pt>
                <c:pt idx="102">
                  <c:v>-45595.557142857149</c:v>
                </c:pt>
                <c:pt idx="103">
                  <c:v>-44807.373571428572</c:v>
                </c:pt>
                <c:pt idx="104">
                  <c:v>-44019.19</c:v>
                </c:pt>
                <c:pt idx="105">
                  <c:v>-43231.006428571432</c:v>
                </c:pt>
                <c:pt idx="106">
                  <c:v>-42442.822857142863</c:v>
                </c:pt>
                <c:pt idx="107">
                  <c:v>-41654.639285714293</c:v>
                </c:pt>
                <c:pt idx="108">
                  <c:v>-40866.455714285716</c:v>
                </c:pt>
                <c:pt idx="109">
                  <c:v>-40078.272142857146</c:v>
                </c:pt>
                <c:pt idx="110">
                  <c:v>-39290.088571428576</c:v>
                </c:pt>
                <c:pt idx="111">
                  <c:v>-38501.905000000006</c:v>
                </c:pt>
                <c:pt idx="112">
                  <c:v>-37713.721428571429</c:v>
                </c:pt>
                <c:pt idx="113">
                  <c:v>-36925.537857142859</c:v>
                </c:pt>
                <c:pt idx="114">
                  <c:v>-36137.354285714289</c:v>
                </c:pt>
                <c:pt idx="115">
                  <c:v>-35349.170714285719</c:v>
                </c:pt>
                <c:pt idx="116">
                  <c:v>-34560.98714285715</c:v>
                </c:pt>
                <c:pt idx="117">
                  <c:v>-33772.803571428572</c:v>
                </c:pt>
                <c:pt idx="118">
                  <c:v>-32984.620000000003</c:v>
                </c:pt>
                <c:pt idx="119">
                  <c:v>-32196.436428571433</c:v>
                </c:pt>
                <c:pt idx="120">
                  <c:v>-31408.252857142863</c:v>
                </c:pt>
                <c:pt idx="121">
                  <c:v>-30620.069285714293</c:v>
                </c:pt>
                <c:pt idx="122">
                  <c:v>-29831.885714285716</c:v>
                </c:pt>
                <c:pt idx="123">
                  <c:v>-29043.702142857146</c:v>
                </c:pt>
                <c:pt idx="124">
                  <c:v>-28255.518571428576</c:v>
                </c:pt>
                <c:pt idx="125">
                  <c:v>-27467.335000000006</c:v>
                </c:pt>
                <c:pt idx="126">
                  <c:v>-26679.151428571437</c:v>
                </c:pt>
                <c:pt idx="127">
                  <c:v>-25890.967857142859</c:v>
                </c:pt>
                <c:pt idx="128">
                  <c:v>-25102.78428571429</c:v>
                </c:pt>
                <c:pt idx="129">
                  <c:v>-24314.60071428572</c:v>
                </c:pt>
                <c:pt idx="130">
                  <c:v>-23526.41714285715</c:v>
                </c:pt>
                <c:pt idx="131">
                  <c:v>-22738.233571428573</c:v>
                </c:pt>
                <c:pt idx="132">
                  <c:v>-21950.05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88-4260-9E10-60833765B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590824"/>
        <c:axId val="221589184"/>
      </c:scatterChart>
      <c:valAx>
        <c:axId val="221590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1589184"/>
        <c:crosses val="autoZero"/>
        <c:crossBetween val="midCat"/>
      </c:valAx>
      <c:valAx>
        <c:axId val="2215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1590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'GLP101 (2)'!$E$1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'GLP101 (2)'!$D$2:$D$134</c:f>
              <c:numCache>
                <c:formatCode>General</c:formatCode>
                <c:ptCount val="133"/>
                <c:pt idx="0">
                  <c:v>-79870.429999999993</c:v>
                </c:pt>
                <c:pt idx="48">
                  <c:v>-36825.589999999997</c:v>
                </c:pt>
                <c:pt idx="132">
                  <c:v>-34245.06</c:v>
                </c:pt>
              </c:numCache>
            </c:numRef>
          </c:xVal>
          <c:yVal>
            <c:numRef>
              <c:f>'GLP101 (2)'!$E$2:$E$134</c:f>
              <c:numCache>
                <c:formatCode>General</c:formatCode>
                <c:ptCount val="133"/>
                <c:pt idx="0">
                  <c:v>-74526.8</c:v>
                </c:pt>
                <c:pt idx="48">
                  <c:v>-88157.47</c:v>
                </c:pt>
                <c:pt idx="132">
                  <c:v>-21950.05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68-4DB5-ADDC-BF4526994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919896"/>
        <c:axId val="472920224"/>
      </c:scatterChart>
      <c:valAx>
        <c:axId val="472919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920224"/>
        <c:crosses val="autoZero"/>
        <c:crossBetween val="midCat"/>
      </c:valAx>
      <c:valAx>
        <c:axId val="4729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919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352424</xdr:colOff>
      <xdr:row>2</xdr:row>
      <xdr:rowOff>114300</xdr:rowOff>
    </xdr:from>
    <xdr:to>
      <xdr:col>23</xdr:col>
      <xdr:colOff>542925</xdr:colOff>
      <xdr:row>38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171451</xdr:colOff>
      <xdr:row>0</xdr:row>
      <xdr:rowOff>180975</xdr:rowOff>
    </xdr:from>
    <xdr:to>
      <xdr:col>28</xdr:col>
      <xdr:colOff>371475</xdr:colOff>
      <xdr:row>38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5</xdr:row>
      <xdr:rowOff>66675</xdr:rowOff>
    </xdr:from>
    <xdr:to>
      <xdr:col>21</xdr:col>
      <xdr:colOff>571500</xdr:colOff>
      <xdr:row>31</xdr:row>
      <xdr:rowOff>95250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J29" sqref="J29"/>
    </sheetView>
  </sheetViews>
  <sheetFormatPr defaultRowHeight="15" x14ac:dyDescent="0.25"/>
  <cols>
    <col min="1" max="1" width="14.140625" bestFit="1" customWidth="1"/>
    <col min="2" max="2" width="5.140625" bestFit="1" customWidth="1"/>
    <col min="3" max="5" width="3" bestFit="1" customWidth="1"/>
  </cols>
  <sheetData>
    <row r="1" spans="1:23" x14ac:dyDescent="0.25">
      <c r="A1" t="s">
        <v>0</v>
      </c>
      <c r="J1" t="s">
        <v>32</v>
      </c>
      <c r="K1" t="s">
        <v>31</v>
      </c>
      <c r="M1" t="s">
        <v>35</v>
      </c>
      <c r="N1" t="s">
        <v>36</v>
      </c>
      <c r="P1" t="s">
        <v>56</v>
      </c>
      <c r="Q1" t="s">
        <v>35</v>
      </c>
      <c r="R1" t="s">
        <v>36</v>
      </c>
      <c r="U1" t="s">
        <v>37</v>
      </c>
      <c r="V1" t="s">
        <v>39</v>
      </c>
      <c r="W1" t="s">
        <v>38</v>
      </c>
    </row>
    <row r="2" spans="1:23" x14ac:dyDescent="0.25">
      <c r="A2" t="s">
        <v>1</v>
      </c>
      <c r="J2" t="s">
        <v>33</v>
      </c>
      <c r="K2" t="s">
        <v>34</v>
      </c>
      <c r="M2">
        <v>1</v>
      </c>
      <c r="N2">
        <v>0.30480000000000002</v>
      </c>
      <c r="P2">
        <v>1</v>
      </c>
      <c r="Q2">
        <f>P2*100</f>
        <v>100</v>
      </c>
      <c r="R2">
        <f>N2*Q2</f>
        <v>30.48</v>
      </c>
      <c r="U2">
        <v>1</v>
      </c>
      <c r="V2">
        <v>1.8520000000000001</v>
      </c>
      <c r="W2">
        <v>0.51400000000000001</v>
      </c>
    </row>
    <row r="3" spans="1:23" x14ac:dyDescent="0.25">
      <c r="A3" t="s">
        <v>66</v>
      </c>
    </row>
    <row r="4" spans="1:23" x14ac:dyDescent="0.25">
      <c r="A4" t="s">
        <v>64</v>
      </c>
      <c r="F4" t="s">
        <v>65</v>
      </c>
    </row>
    <row r="6" spans="1:23" x14ac:dyDescent="0.25">
      <c r="C6" s="2" t="s">
        <v>59</v>
      </c>
      <c r="D6" s="2" t="s">
        <v>60</v>
      </c>
      <c r="E6" s="2" t="s">
        <v>61</v>
      </c>
      <c r="F6" s="2"/>
      <c r="G6" s="2" t="s">
        <v>62</v>
      </c>
      <c r="H6" s="2" t="s">
        <v>63</v>
      </c>
      <c r="I6" s="2" t="s">
        <v>57</v>
      </c>
      <c r="J6" s="2" t="s">
        <v>58</v>
      </c>
    </row>
    <row r="7" spans="1:23" x14ac:dyDescent="0.25">
      <c r="A7" t="s">
        <v>2</v>
      </c>
      <c r="B7" t="s">
        <v>12</v>
      </c>
      <c r="C7">
        <v>54</v>
      </c>
      <c r="D7">
        <v>44</v>
      </c>
      <c r="E7">
        <v>1</v>
      </c>
      <c r="G7">
        <f>C7+D7/60+E7/3600</f>
        <v>54.733611111111109</v>
      </c>
      <c r="H7" t="s">
        <v>14</v>
      </c>
      <c r="I7">
        <v>-79870.429999999993</v>
      </c>
      <c r="J7">
        <f>I8</f>
        <v>-74526.8</v>
      </c>
      <c r="L7" t="s">
        <v>11</v>
      </c>
      <c r="M7">
        <f>VLOOKUP(L7,A$7:J$42,9,FALSE)</f>
        <v>-18427.96</v>
      </c>
      <c r="N7">
        <f>VLOOKUP(L7,A$7:J$42,10,FALSE)</f>
        <v>17610.3</v>
      </c>
    </row>
    <row r="8" spans="1:23" x14ac:dyDescent="0.25">
      <c r="B8" t="s">
        <v>13</v>
      </c>
      <c r="C8">
        <v>36</v>
      </c>
      <c r="D8">
        <v>38</v>
      </c>
      <c r="E8">
        <v>33</v>
      </c>
      <c r="G8">
        <f>C8+D8/60+E8/3600</f>
        <v>36.642499999999998</v>
      </c>
      <c r="H8" t="s">
        <v>15</v>
      </c>
      <c r="I8">
        <v>-74526.8</v>
      </c>
      <c r="L8" t="s">
        <v>3</v>
      </c>
      <c r="M8">
        <f>VLOOKUP(L8,A$7:J$42,9,FALSE)</f>
        <v>-36825.589999999997</v>
      </c>
      <c r="N8">
        <f>VLOOKUP(L8,A$7:J$42,10,FALSE)</f>
        <v>-88157.47</v>
      </c>
    </row>
    <row r="9" spans="1:23" x14ac:dyDescent="0.25">
      <c r="L9" t="s">
        <v>4</v>
      </c>
      <c r="M9">
        <f>VLOOKUP(L9,A$7:J$42,9,FALSE)</f>
        <v>-34245.06</v>
      </c>
      <c r="N9">
        <f>VLOOKUP(L9,A$7:J$42,10,FALSE)</f>
        <v>-21950.05</v>
      </c>
    </row>
    <row r="10" spans="1:23" x14ac:dyDescent="0.25">
      <c r="A10" t="s">
        <v>3</v>
      </c>
      <c r="C10">
        <v>54</v>
      </c>
      <c r="D10">
        <v>36</v>
      </c>
      <c r="E10">
        <v>32</v>
      </c>
      <c r="G10">
        <f>C10+D10/60+E10/3600</f>
        <v>54.608888888888892</v>
      </c>
      <c r="H10" t="s">
        <v>41</v>
      </c>
      <c r="I10">
        <v>-36825.589999999997</v>
      </c>
      <c r="J10">
        <f>I11</f>
        <v>-88157.47</v>
      </c>
      <c r="L10" t="s">
        <v>11</v>
      </c>
      <c r="M10">
        <f>VLOOKUP(L10,A$7:J$42,9,FALSE)</f>
        <v>-18427.96</v>
      </c>
      <c r="N10">
        <f>VLOOKUP(L10,A$7:J$42,10,FALSE)</f>
        <v>17610.3</v>
      </c>
    </row>
    <row r="11" spans="1:23" x14ac:dyDescent="0.25">
      <c r="A11" t="s">
        <v>24</v>
      </c>
      <c r="C11">
        <v>37</v>
      </c>
      <c r="D11">
        <v>19</v>
      </c>
      <c r="E11">
        <v>25</v>
      </c>
      <c r="G11">
        <f>C11+D11/60+E11/3600</f>
        <v>37.323611111111113</v>
      </c>
      <c r="H11" t="s">
        <v>42</v>
      </c>
      <c r="I11">
        <v>-88157.47</v>
      </c>
      <c r="L11" t="s">
        <v>11</v>
      </c>
      <c r="M11">
        <f>VLOOKUP(L11,A$7:J$42,9,FALSE)</f>
        <v>-18427.96</v>
      </c>
      <c r="N11">
        <f>VLOOKUP(L11,A$7:J$42,10,FALSE)</f>
        <v>17610.3</v>
      </c>
    </row>
    <row r="12" spans="1:23" x14ac:dyDescent="0.25">
      <c r="A12" t="s">
        <v>25</v>
      </c>
    </row>
    <row r="14" spans="1:23" x14ac:dyDescent="0.25">
      <c r="A14" t="s">
        <v>4</v>
      </c>
      <c r="C14">
        <v>55</v>
      </c>
      <c r="D14">
        <v>12</v>
      </c>
      <c r="E14">
        <v>40</v>
      </c>
      <c r="G14">
        <f>C14+D14/60+E14/3600</f>
        <v>55.211111111111116</v>
      </c>
      <c r="H14" t="s">
        <v>43</v>
      </c>
      <c r="I14">
        <v>-34245.06</v>
      </c>
      <c r="J14">
        <f>I15</f>
        <v>-21950.05</v>
      </c>
    </row>
    <row r="15" spans="1:23" x14ac:dyDescent="0.25">
      <c r="A15" t="s">
        <v>26</v>
      </c>
      <c r="C15">
        <v>37</v>
      </c>
      <c r="D15">
        <v>21</v>
      </c>
      <c r="E15">
        <v>52</v>
      </c>
      <c r="G15">
        <f>C15+D15/60+E15/3600</f>
        <v>37.364444444444445</v>
      </c>
      <c r="H15" t="s">
        <v>44</v>
      </c>
      <c r="I15">
        <v>-21950.05</v>
      </c>
    </row>
    <row r="16" spans="1:23" x14ac:dyDescent="0.25">
      <c r="A16" t="s">
        <v>27</v>
      </c>
    </row>
    <row r="18" spans="1:10" x14ac:dyDescent="0.25">
      <c r="A18" t="s">
        <v>5</v>
      </c>
      <c r="C18">
        <v>55</v>
      </c>
      <c r="D18">
        <v>9</v>
      </c>
      <c r="E18">
        <v>45</v>
      </c>
      <c r="G18">
        <f>C18+D18/60+E18/3600</f>
        <v>55.162500000000001</v>
      </c>
      <c r="H18" t="s">
        <v>49</v>
      </c>
      <c r="I18">
        <v>-6789.03</v>
      </c>
      <c r="J18">
        <f>I19</f>
        <v>-27331.599999999999</v>
      </c>
    </row>
    <row r="19" spans="1:10" x14ac:dyDescent="0.25">
      <c r="A19" t="s">
        <v>47</v>
      </c>
      <c r="C19">
        <v>37</v>
      </c>
      <c r="D19">
        <v>47</v>
      </c>
      <c r="E19">
        <v>56</v>
      </c>
      <c r="G19">
        <f>C19+D19/60+E19/3600</f>
        <v>37.798888888888889</v>
      </c>
      <c r="H19" t="s">
        <v>48</v>
      </c>
      <c r="I19">
        <v>-27331.599999999999</v>
      </c>
    </row>
    <row r="20" spans="1:10" x14ac:dyDescent="0.25">
      <c r="A20" t="s">
        <v>30</v>
      </c>
    </row>
    <row r="22" spans="1:10" x14ac:dyDescent="0.25">
      <c r="A22" t="s">
        <v>7</v>
      </c>
      <c r="C22">
        <v>55</v>
      </c>
      <c r="D22">
        <v>21</v>
      </c>
      <c r="E22">
        <v>4</v>
      </c>
      <c r="G22">
        <f>C22+D22/60+E22/3600</f>
        <v>55.351111111111109</v>
      </c>
      <c r="H22" t="s">
        <v>45</v>
      </c>
      <c r="I22">
        <v>-23975.48</v>
      </c>
      <c r="J22">
        <f>I23</f>
        <v>-6415.5320000000002</v>
      </c>
    </row>
    <row r="23" spans="1:10" x14ac:dyDescent="0.25">
      <c r="A23" t="s">
        <v>28</v>
      </c>
      <c r="C23">
        <v>37</v>
      </c>
      <c r="D23">
        <v>31</v>
      </c>
      <c r="E23">
        <v>37</v>
      </c>
      <c r="G23">
        <f>C23+D23/60+E23/3600</f>
        <v>37.526944444444446</v>
      </c>
      <c r="H23" t="s">
        <v>46</v>
      </c>
      <c r="I23">
        <v>-6415.5320000000002</v>
      </c>
    </row>
    <row r="24" spans="1:10" x14ac:dyDescent="0.25">
      <c r="A24" t="s">
        <v>29</v>
      </c>
    </row>
    <row r="26" spans="1:10" x14ac:dyDescent="0.25">
      <c r="A26" t="s">
        <v>6</v>
      </c>
      <c r="C26">
        <v>54</v>
      </c>
      <c r="D26">
        <v>30</v>
      </c>
      <c r="E26">
        <v>0</v>
      </c>
      <c r="G26">
        <f>C26+D26/60+E26/3600</f>
        <v>54.5</v>
      </c>
      <c r="H26" t="s">
        <v>16</v>
      </c>
      <c r="I26">
        <v>-13161.53</v>
      </c>
      <c r="J26">
        <f>I27+23.9</f>
        <v>-100000</v>
      </c>
    </row>
    <row r="27" spans="1:10" x14ac:dyDescent="0.25">
      <c r="C27">
        <v>37</v>
      </c>
      <c r="D27">
        <v>41</v>
      </c>
      <c r="E27">
        <v>53</v>
      </c>
      <c r="G27">
        <f>C27+D27/60+E27/3600</f>
        <v>37.698055555555555</v>
      </c>
      <c r="H27" t="s">
        <v>17</v>
      </c>
      <c r="I27">
        <v>-100023.9</v>
      </c>
    </row>
    <row r="29" spans="1:10" x14ac:dyDescent="0.25">
      <c r="A29" t="s">
        <v>8</v>
      </c>
      <c r="C29">
        <v>55</v>
      </c>
      <c r="D29">
        <v>50</v>
      </c>
      <c r="E29">
        <v>0</v>
      </c>
      <c r="G29">
        <f>C29+D29/60+E29/3600</f>
        <v>55.833333333333336</v>
      </c>
      <c r="H29" t="s">
        <v>18</v>
      </c>
      <c r="I29">
        <v>-35175.39</v>
      </c>
      <c r="J29">
        <f>I30</f>
        <v>47516.4</v>
      </c>
    </row>
    <row r="30" spans="1:10" x14ac:dyDescent="0.25">
      <c r="C30">
        <v>37</v>
      </c>
      <c r="D30">
        <v>20</v>
      </c>
      <c r="E30">
        <v>59</v>
      </c>
      <c r="G30">
        <f>C30+D30/60+E30/3600</f>
        <v>37.349722222222226</v>
      </c>
      <c r="H30" t="s">
        <v>19</v>
      </c>
      <c r="I30">
        <v>47516.4</v>
      </c>
    </row>
    <row r="32" spans="1:10" x14ac:dyDescent="0.25">
      <c r="A32" t="s">
        <v>50</v>
      </c>
      <c r="C32">
        <v>55</v>
      </c>
      <c r="D32">
        <v>50</v>
      </c>
      <c r="E32">
        <v>0</v>
      </c>
      <c r="G32">
        <f>C32+D32/60+E32/3600</f>
        <v>55.833333333333336</v>
      </c>
      <c r="H32">
        <v>-52871</v>
      </c>
      <c r="I32">
        <v>-52871</v>
      </c>
      <c r="J32">
        <f>I33</f>
        <v>47516.4</v>
      </c>
    </row>
    <row r="33" spans="1:10" x14ac:dyDescent="0.25">
      <c r="C33">
        <v>37</v>
      </c>
      <c r="D33">
        <v>4</v>
      </c>
      <c r="E33">
        <v>11</v>
      </c>
      <c r="G33">
        <f>C33+D33/60+E33/3600</f>
        <v>37.069722222222225</v>
      </c>
      <c r="H33" t="s">
        <v>19</v>
      </c>
      <c r="I33">
        <v>47516.4</v>
      </c>
    </row>
    <row r="35" spans="1:10" x14ac:dyDescent="0.25">
      <c r="A35" t="s">
        <v>9</v>
      </c>
      <c r="C35">
        <v>55</v>
      </c>
      <c r="D35">
        <v>51</v>
      </c>
      <c r="E35">
        <v>43</v>
      </c>
      <c r="G35">
        <f>C35+D35/60+E35/3600</f>
        <v>55.861944444444447</v>
      </c>
      <c r="H35" t="s">
        <v>51</v>
      </c>
      <c r="I35">
        <v>-62894.92</v>
      </c>
      <c r="J35">
        <f>I36</f>
        <v>50737.57</v>
      </c>
    </row>
    <row r="36" spans="1:10" x14ac:dyDescent="0.25">
      <c r="A36" t="s">
        <v>23</v>
      </c>
      <c r="C36">
        <v>36</v>
      </c>
      <c r="D36">
        <v>54</v>
      </c>
      <c r="E36">
        <v>40</v>
      </c>
      <c r="G36">
        <f>C36+D36/60+E36/3600</f>
        <v>36.911111111111111</v>
      </c>
      <c r="H36" t="s">
        <v>52</v>
      </c>
      <c r="I36">
        <v>50737.57</v>
      </c>
    </row>
    <row r="38" spans="1:10" x14ac:dyDescent="0.25">
      <c r="A38" t="s">
        <v>10</v>
      </c>
      <c r="C38">
        <v>55</v>
      </c>
      <c r="D38">
        <v>13</v>
      </c>
      <c r="E38">
        <v>19</v>
      </c>
      <c r="G38">
        <f>C38+D38/60+E38/3600</f>
        <v>55.221944444444446</v>
      </c>
      <c r="H38" t="s">
        <v>54</v>
      </c>
      <c r="I38">
        <v>-57610.9</v>
      </c>
      <c r="J38">
        <f>I39</f>
        <v>-20750.3</v>
      </c>
    </row>
    <row r="39" spans="1:10" x14ac:dyDescent="0.25">
      <c r="A39" t="s">
        <v>53</v>
      </c>
      <c r="C39">
        <v>36</v>
      </c>
      <c r="D39">
        <v>59</v>
      </c>
      <c r="E39">
        <v>41</v>
      </c>
      <c r="G39">
        <f>C39+D39/60+E39/3600</f>
        <v>36.994722222222222</v>
      </c>
      <c r="H39" t="s">
        <v>55</v>
      </c>
      <c r="I39">
        <v>-20750.3</v>
      </c>
    </row>
    <row r="41" spans="1:10" x14ac:dyDescent="0.25">
      <c r="A41" t="s">
        <v>11</v>
      </c>
      <c r="C41">
        <v>55</v>
      </c>
      <c r="D41">
        <v>34</v>
      </c>
      <c r="E41">
        <v>0</v>
      </c>
      <c r="G41">
        <f>C41+D41/60+E41/3600</f>
        <v>55.56666666666667</v>
      </c>
      <c r="H41" t="s">
        <v>20</v>
      </c>
      <c r="I41">
        <v>-18427.96</v>
      </c>
      <c r="J41">
        <f>I42</f>
        <v>17610.3</v>
      </c>
    </row>
    <row r="42" spans="1:10" x14ac:dyDescent="0.25">
      <c r="C42">
        <v>37</v>
      </c>
      <c r="D42">
        <v>36</v>
      </c>
      <c r="E42">
        <v>53</v>
      </c>
      <c r="G42">
        <f>C42+D42/60+E42/3600</f>
        <v>37.614722222222227</v>
      </c>
      <c r="H42" t="s">
        <v>21</v>
      </c>
      <c r="I42">
        <v>17610.3</v>
      </c>
    </row>
    <row r="43" spans="1:10" x14ac:dyDescent="0.25">
      <c r="A43" t="s">
        <v>22</v>
      </c>
    </row>
    <row r="44" spans="1:10" x14ac:dyDescent="0.25">
      <c r="A44" t="s">
        <v>78</v>
      </c>
      <c r="C44">
        <v>55</v>
      </c>
      <c r="D44">
        <v>23</v>
      </c>
      <c r="E44">
        <v>18</v>
      </c>
      <c r="G44">
        <f>C44+D44/60+E44/3600</f>
        <v>55.388333333333335</v>
      </c>
      <c r="I44">
        <v>-425</v>
      </c>
      <c r="J44">
        <f>I45</f>
        <v>-1200</v>
      </c>
    </row>
    <row r="45" spans="1:10" x14ac:dyDescent="0.25">
      <c r="A45" t="s">
        <v>72</v>
      </c>
      <c r="C45">
        <v>37</v>
      </c>
      <c r="D45">
        <v>54</v>
      </c>
      <c r="E45">
        <v>42</v>
      </c>
      <c r="G45">
        <f>C45+D45/60+E45/3600</f>
        <v>37.911666666666662</v>
      </c>
      <c r="I45">
        <v>-1200</v>
      </c>
    </row>
    <row r="47" spans="1:10" x14ac:dyDescent="0.25">
      <c r="A47" t="s">
        <v>79</v>
      </c>
      <c r="I47">
        <v>-1900</v>
      </c>
      <c r="J47">
        <f>I48</f>
        <v>1000</v>
      </c>
    </row>
    <row r="48" spans="1:10" x14ac:dyDescent="0.25">
      <c r="I48">
        <v>1000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34" workbookViewId="0">
      <selection activeCell="N51" sqref="N51"/>
    </sheetView>
  </sheetViews>
  <sheetFormatPr defaultRowHeight="15" x14ac:dyDescent="0.25"/>
  <cols>
    <col min="2" max="2" width="7.140625" customWidth="1"/>
    <col min="3" max="3" width="5.28515625" customWidth="1"/>
    <col min="7" max="7" width="10.140625" bestFit="1" customWidth="1"/>
  </cols>
  <sheetData>
    <row r="1" spans="1:11" x14ac:dyDescent="0.25">
      <c r="A1" t="s">
        <v>69</v>
      </c>
      <c r="C1" t="s">
        <v>67</v>
      </c>
      <c r="D1" t="s">
        <v>57</v>
      </c>
      <c r="E1" t="s">
        <v>58</v>
      </c>
      <c r="F1" t="s">
        <v>68</v>
      </c>
      <c r="G1" t="s">
        <v>84</v>
      </c>
      <c r="H1" t="s">
        <v>85</v>
      </c>
      <c r="I1" t="s">
        <v>87</v>
      </c>
      <c r="J1" t="s">
        <v>83</v>
      </c>
      <c r="K1" t="s">
        <v>86</v>
      </c>
    </row>
    <row r="2" spans="1:11" x14ac:dyDescent="0.25">
      <c r="A2" s="9">
        <v>0.41944444444444445</v>
      </c>
      <c r="B2" s="10" t="s">
        <v>2</v>
      </c>
      <c r="C2" s="11">
        <v>270</v>
      </c>
      <c r="D2" s="11">
        <f>VLOOKUP($B2,Маяки!$A$7:$J$47,9,FALSE)</f>
        <v>-79870.429999999993</v>
      </c>
      <c r="E2" s="11">
        <f>VLOOKUP($B2,Маяки!$A$7:$J$47,10,FALSE)</f>
        <v>-74526.8</v>
      </c>
      <c r="F2" s="11">
        <f>C2*Маяки!$R$2</f>
        <v>8229.6</v>
      </c>
      <c r="G2" s="15">
        <f>(D3-D2)/(MINUTE($A3-$A2)*60+SECOND($A3-$A2))</f>
        <v>179.3535</v>
      </c>
      <c r="H2" s="15">
        <f>(E3-E2)/(MINUTE($A3-$A2)*60+SECOND($A3-$A2))</f>
        <v>-56.794458333333324</v>
      </c>
      <c r="I2" s="15">
        <f>(F3-F2)/(MINUTE($A3-$A2)*60+SECOND($A3-$A2))</f>
        <v>0</v>
      </c>
      <c r="J2" s="15">
        <f>SQRT(G2*G2+H2*H2)</f>
        <v>188.13104065950077</v>
      </c>
      <c r="K2" s="15">
        <f>DEGREES(ATAN2(H2,G2))</f>
        <v>107.57102166506687</v>
      </c>
    </row>
    <row r="3" spans="1:11" x14ac:dyDescent="0.25">
      <c r="A3" s="9">
        <v>0.42222222222222222</v>
      </c>
      <c r="B3" s="10" t="s">
        <v>3</v>
      </c>
      <c r="C3" s="11">
        <v>270</v>
      </c>
      <c r="D3" s="11">
        <f>VLOOKUP($B3,Маяки!$A$7:$J$47,9,FALSE)</f>
        <v>-36825.589999999997</v>
      </c>
      <c r="E3" s="11">
        <f>VLOOKUP($B3,Маяки!$A$7:$J$47,10,FALSE)</f>
        <v>-88157.47</v>
      </c>
      <c r="F3" s="11">
        <f>C3*Маяки!$R$2</f>
        <v>8229.6</v>
      </c>
      <c r="G3" s="15">
        <f>(D4-D3)/(MINUTE($A4-$A3)*60+SECOND($A4-$A3))</f>
        <v>6.1441190476190446</v>
      </c>
      <c r="H3" s="15">
        <f>(E4-E3)/(MINUTE($A4-$A3)*60+SECOND($A4-$A3))</f>
        <v>157.63671428571428</v>
      </c>
      <c r="I3" s="15">
        <f>(F4-F3)/(MINUTE($A4-$A3)*60+SECOND($A4-$A3))</f>
        <v>-2.1771428571428584</v>
      </c>
      <c r="J3" s="15">
        <f>SQRT(G3*G3+H3*H3)</f>
        <v>157.75640681020607</v>
      </c>
      <c r="K3" s="15">
        <f>DEGREES(ATAN2(H3,G3))</f>
        <v>2.2320560879620848</v>
      </c>
    </row>
    <row r="4" spans="1:11" x14ac:dyDescent="0.25">
      <c r="A4" s="9">
        <v>0.42708333333333331</v>
      </c>
      <c r="B4" s="10" t="s">
        <v>4</v>
      </c>
      <c r="C4" s="11">
        <v>240</v>
      </c>
      <c r="D4" s="11">
        <f>VLOOKUP($B4,Маяки!$A$7:$J$47,9,FALSE)</f>
        <v>-34245.06</v>
      </c>
      <c r="E4" s="11">
        <f>VLOOKUP($B4,Маяки!$A$7:$J$47,10,FALSE)</f>
        <v>-21950.05</v>
      </c>
      <c r="F4" s="11">
        <f>C4*Маяки!$R$2</f>
        <v>7315.2</v>
      </c>
    </row>
    <row r="5" spans="1:11" x14ac:dyDescent="0.25">
      <c r="D5" t="s">
        <v>57</v>
      </c>
      <c r="E5" t="s">
        <v>58</v>
      </c>
      <c r="F5" t="s">
        <v>68</v>
      </c>
    </row>
    <row r="6" spans="1:11" x14ac:dyDescent="0.25">
      <c r="A6" s="8">
        <f>A2</f>
        <v>0.41944444444444445</v>
      </c>
      <c r="B6">
        <v>0</v>
      </c>
      <c r="D6">
        <f>D$2+G$2*($B6-$B$6)</f>
        <v>-79870.429999999993</v>
      </c>
      <c r="E6">
        <f>E$2+H$2*($B6-$B$6)</f>
        <v>-74526.8</v>
      </c>
      <c r="F6">
        <f>F$2+I$2*($B6-$B$6)</f>
        <v>8229.6</v>
      </c>
      <c r="G6" s="15">
        <f>(D7-D6)/($B7-$B6)</f>
        <v>179.35350000000034</v>
      </c>
      <c r="H6" s="15">
        <f>(E7-E6)/($B7-$B6)</f>
        <v>-56.794458333333026</v>
      </c>
      <c r="I6" s="15">
        <f>(F7-F6)/($B7-$B6)</f>
        <v>0</v>
      </c>
      <c r="J6" s="15">
        <f>SQRT(G6*G6+H6*H6)</f>
        <v>188.131040659501</v>
      </c>
      <c r="K6" s="15">
        <f>DEGREES(ATAN2(H6,G6))</f>
        <v>107.57102166506675</v>
      </c>
    </row>
    <row r="7" spans="1:11" x14ac:dyDescent="0.25">
      <c r="A7" s="8">
        <f>A6+5/24/3600</f>
        <v>0.41950231481481481</v>
      </c>
      <c r="B7">
        <v>5</v>
      </c>
      <c r="C7" s="11"/>
      <c r="D7">
        <f t="shared" ref="D7:D13" si="0">D$2+G$2*($B7-$B$6)</f>
        <v>-78973.662499999991</v>
      </c>
      <c r="E7">
        <f t="shared" ref="E7:E13" si="1">E$2+H$2*($B7-$B$6)</f>
        <v>-74810.772291666668</v>
      </c>
      <c r="F7">
        <f t="shared" ref="F7:F54" si="2">F$2+I$2*($B7-$B$6)</f>
        <v>8229.6</v>
      </c>
      <c r="G7" s="15">
        <f t="shared" ref="G7:I70" si="3">(D8-D7)/($B8-$B7)</f>
        <v>179.35350000000034</v>
      </c>
      <c r="H7" s="15">
        <f t="shared" si="3"/>
        <v>-56.794458333333026</v>
      </c>
      <c r="I7" s="15">
        <f t="shared" si="3"/>
        <v>0</v>
      </c>
      <c r="J7" s="15">
        <f t="shared" ref="J7:J70" si="4">SQRT(G7*G7+H7*H7)</f>
        <v>188.131040659501</v>
      </c>
      <c r="K7" s="15">
        <f t="shared" ref="K7:K70" si="5">DEGREES(ATAN2(H7,G7))</f>
        <v>107.57102166506675</v>
      </c>
    </row>
    <row r="8" spans="1:11" x14ac:dyDescent="0.25">
      <c r="A8" s="8">
        <f>A7+5/24/3600</f>
        <v>0.41956018518518517</v>
      </c>
      <c r="B8">
        <v>10</v>
      </c>
      <c r="C8" s="8"/>
      <c r="D8">
        <f t="shared" si="0"/>
        <v>-78076.89499999999</v>
      </c>
      <c r="E8">
        <f t="shared" si="1"/>
        <v>-75094.744583333333</v>
      </c>
      <c r="F8">
        <f t="shared" si="2"/>
        <v>8229.6</v>
      </c>
      <c r="G8" s="15">
        <f t="shared" si="3"/>
        <v>179.35350000000034</v>
      </c>
      <c r="H8" s="15">
        <f t="shared" si="3"/>
        <v>-56.794458333333026</v>
      </c>
      <c r="I8" s="15">
        <f t="shared" si="3"/>
        <v>0</v>
      </c>
      <c r="J8" s="15">
        <f t="shared" si="4"/>
        <v>188.131040659501</v>
      </c>
      <c r="K8" s="15">
        <f t="shared" si="5"/>
        <v>107.57102166506675</v>
      </c>
    </row>
    <row r="9" spans="1:11" x14ac:dyDescent="0.25">
      <c r="A9" s="8">
        <f t="shared" ref="A9:A72" si="6">A8+5/24/3600</f>
        <v>0.41961805555555554</v>
      </c>
      <c r="B9">
        <v>15</v>
      </c>
      <c r="D9">
        <f t="shared" si="0"/>
        <v>-77180.127499999988</v>
      </c>
      <c r="E9">
        <f t="shared" si="1"/>
        <v>-75378.716874999998</v>
      </c>
      <c r="F9">
        <f t="shared" si="2"/>
        <v>8229.6</v>
      </c>
      <c r="G9" s="15">
        <f t="shared" si="3"/>
        <v>179.35350000000034</v>
      </c>
      <c r="H9" s="15">
        <f t="shared" si="3"/>
        <v>-56.794458333333026</v>
      </c>
      <c r="I9" s="15">
        <f t="shared" si="3"/>
        <v>0</v>
      </c>
      <c r="J9" s="15">
        <f t="shared" si="4"/>
        <v>188.131040659501</v>
      </c>
      <c r="K9" s="15">
        <f t="shared" si="5"/>
        <v>107.57102166506675</v>
      </c>
    </row>
    <row r="10" spans="1:11" x14ac:dyDescent="0.25">
      <c r="A10" s="8">
        <f t="shared" si="6"/>
        <v>0.4196759259259259</v>
      </c>
      <c r="B10">
        <v>20</v>
      </c>
      <c r="D10">
        <f t="shared" si="0"/>
        <v>-76283.359999999986</v>
      </c>
      <c r="E10">
        <f t="shared" si="1"/>
        <v>-75662.689166666663</v>
      </c>
      <c r="F10">
        <f t="shared" si="2"/>
        <v>8229.6</v>
      </c>
      <c r="G10" s="15">
        <f t="shared" si="3"/>
        <v>179.35349999999744</v>
      </c>
      <c r="H10" s="15">
        <f t="shared" si="3"/>
        <v>-56.794458333335932</v>
      </c>
      <c r="I10" s="15">
        <f t="shared" si="3"/>
        <v>0</v>
      </c>
      <c r="J10" s="15">
        <f t="shared" si="4"/>
        <v>188.13104065949912</v>
      </c>
      <c r="K10" s="15">
        <f t="shared" si="5"/>
        <v>107.57102166506786</v>
      </c>
    </row>
    <row r="11" spans="1:11" x14ac:dyDescent="0.25">
      <c r="A11" s="8">
        <f t="shared" si="6"/>
        <v>0.41973379629629626</v>
      </c>
      <c r="B11">
        <v>25</v>
      </c>
      <c r="D11">
        <f t="shared" si="0"/>
        <v>-75386.592499999999</v>
      </c>
      <c r="E11">
        <f t="shared" si="1"/>
        <v>-75946.661458333343</v>
      </c>
      <c r="F11">
        <f t="shared" si="2"/>
        <v>8229.6</v>
      </c>
      <c r="G11" s="15">
        <f t="shared" si="3"/>
        <v>179.35350000000034</v>
      </c>
      <c r="H11" s="15">
        <f t="shared" si="3"/>
        <v>-56.794458333333026</v>
      </c>
      <c r="I11" s="15">
        <f t="shared" si="3"/>
        <v>0</v>
      </c>
      <c r="J11" s="15">
        <f t="shared" si="4"/>
        <v>188.131040659501</v>
      </c>
      <c r="K11" s="15">
        <f t="shared" si="5"/>
        <v>107.57102166506675</v>
      </c>
    </row>
    <row r="12" spans="1:11" x14ac:dyDescent="0.25">
      <c r="A12" s="8">
        <f t="shared" si="6"/>
        <v>0.41979166666666662</v>
      </c>
      <c r="B12">
        <v>30</v>
      </c>
      <c r="D12">
        <f t="shared" si="0"/>
        <v>-74489.824999999997</v>
      </c>
      <c r="E12">
        <f t="shared" si="1"/>
        <v>-76230.633750000008</v>
      </c>
      <c r="F12">
        <f t="shared" si="2"/>
        <v>8229.6</v>
      </c>
      <c r="G12" s="15">
        <f t="shared" si="3"/>
        <v>179.35350000000034</v>
      </c>
      <c r="H12" s="15">
        <f t="shared" si="3"/>
        <v>-56.794458333333026</v>
      </c>
      <c r="I12" s="15">
        <f t="shared" si="3"/>
        <v>0</v>
      </c>
      <c r="J12" s="15">
        <f t="shared" si="4"/>
        <v>188.131040659501</v>
      </c>
      <c r="K12" s="15">
        <f t="shared" si="5"/>
        <v>107.57102166506675</v>
      </c>
    </row>
    <row r="13" spans="1:11" x14ac:dyDescent="0.25">
      <c r="A13" s="8">
        <f t="shared" si="6"/>
        <v>0.41984953703703698</v>
      </c>
      <c r="B13">
        <v>35</v>
      </c>
      <c r="D13">
        <f t="shared" si="0"/>
        <v>-73593.057499999995</v>
      </c>
      <c r="E13">
        <f t="shared" si="1"/>
        <v>-76514.606041666673</v>
      </c>
      <c r="F13">
        <f t="shared" si="2"/>
        <v>8229.6</v>
      </c>
      <c r="G13" s="15">
        <f t="shared" si="3"/>
        <v>179.35350000000034</v>
      </c>
      <c r="H13" s="15">
        <f t="shared" si="3"/>
        <v>-56.794458333333026</v>
      </c>
      <c r="I13" s="15">
        <f t="shared" si="3"/>
        <v>0</v>
      </c>
      <c r="J13" s="15">
        <f t="shared" si="4"/>
        <v>188.131040659501</v>
      </c>
      <c r="K13" s="15">
        <f t="shared" si="5"/>
        <v>107.57102166506675</v>
      </c>
    </row>
    <row r="14" spans="1:11" x14ac:dyDescent="0.25">
      <c r="A14" s="8">
        <f t="shared" si="6"/>
        <v>0.41990740740740734</v>
      </c>
      <c r="B14">
        <v>40</v>
      </c>
      <c r="D14">
        <f t="shared" ref="D14:D53" si="7">D$2+G$2*($B14-$B$6)</f>
        <v>-72696.289999999994</v>
      </c>
      <c r="E14">
        <f t="shared" ref="E14:E53" si="8">E$2+H$2*($B14-$B$6)</f>
        <v>-76798.578333333338</v>
      </c>
      <c r="F14">
        <f t="shared" si="2"/>
        <v>8229.6</v>
      </c>
      <c r="G14" s="15">
        <f t="shared" si="3"/>
        <v>179.35350000000034</v>
      </c>
      <c r="H14" s="15">
        <f t="shared" si="3"/>
        <v>-56.794458333333026</v>
      </c>
      <c r="I14" s="15">
        <f t="shared" si="3"/>
        <v>0</v>
      </c>
      <c r="J14" s="15">
        <f t="shared" si="4"/>
        <v>188.131040659501</v>
      </c>
      <c r="K14" s="15">
        <f t="shared" si="5"/>
        <v>107.57102166506675</v>
      </c>
    </row>
    <row r="15" spans="1:11" x14ac:dyDescent="0.25">
      <c r="A15" s="8">
        <f t="shared" si="6"/>
        <v>0.4199652777777777</v>
      </c>
      <c r="B15">
        <v>45</v>
      </c>
      <c r="D15">
        <f t="shared" si="7"/>
        <v>-71799.522499999992</v>
      </c>
      <c r="E15">
        <f t="shared" si="8"/>
        <v>-77082.550625000003</v>
      </c>
      <c r="F15">
        <f t="shared" si="2"/>
        <v>8229.6</v>
      </c>
      <c r="G15" s="15">
        <f t="shared" si="3"/>
        <v>179.35350000000034</v>
      </c>
      <c r="H15" s="15">
        <f t="shared" si="3"/>
        <v>-56.794458333333026</v>
      </c>
      <c r="I15" s="15">
        <f t="shared" si="3"/>
        <v>0</v>
      </c>
      <c r="J15" s="15">
        <f t="shared" si="4"/>
        <v>188.131040659501</v>
      </c>
      <c r="K15" s="15">
        <f t="shared" si="5"/>
        <v>107.57102166506675</v>
      </c>
    </row>
    <row r="16" spans="1:11" x14ac:dyDescent="0.25">
      <c r="A16" s="8">
        <f t="shared" si="6"/>
        <v>0.42002314814814806</v>
      </c>
      <c r="B16">
        <v>50</v>
      </c>
      <c r="D16">
        <f t="shared" si="7"/>
        <v>-70902.75499999999</v>
      </c>
      <c r="E16">
        <f t="shared" si="8"/>
        <v>-77366.522916666669</v>
      </c>
      <c r="F16">
        <f t="shared" si="2"/>
        <v>8229.6</v>
      </c>
      <c r="G16" s="15">
        <f t="shared" si="3"/>
        <v>179.35350000000034</v>
      </c>
      <c r="H16" s="15">
        <f t="shared" si="3"/>
        <v>-56.794458333333026</v>
      </c>
      <c r="I16" s="15">
        <f t="shared" si="3"/>
        <v>0</v>
      </c>
      <c r="J16" s="15">
        <f t="shared" si="4"/>
        <v>188.131040659501</v>
      </c>
      <c r="K16" s="15">
        <f t="shared" si="5"/>
        <v>107.57102166506675</v>
      </c>
    </row>
    <row r="17" spans="1:11" x14ac:dyDescent="0.25">
      <c r="A17" s="8">
        <f t="shared" si="6"/>
        <v>0.42008101851851842</v>
      </c>
      <c r="B17">
        <v>55</v>
      </c>
      <c r="D17">
        <f t="shared" si="7"/>
        <v>-70005.987499999988</v>
      </c>
      <c r="E17">
        <f t="shared" si="8"/>
        <v>-77650.495208333334</v>
      </c>
      <c r="F17">
        <f t="shared" si="2"/>
        <v>8229.6</v>
      </c>
      <c r="G17" s="15">
        <f t="shared" si="3"/>
        <v>179.35349999999744</v>
      </c>
      <c r="H17" s="15">
        <f t="shared" si="3"/>
        <v>-56.794458333333026</v>
      </c>
      <c r="I17" s="15">
        <f t="shared" si="3"/>
        <v>0</v>
      </c>
      <c r="J17" s="15">
        <f t="shared" si="4"/>
        <v>188.13104065949827</v>
      </c>
      <c r="K17" s="15">
        <f t="shared" si="5"/>
        <v>107.57102166506702</v>
      </c>
    </row>
    <row r="18" spans="1:11" x14ac:dyDescent="0.25">
      <c r="A18" s="8">
        <f t="shared" si="6"/>
        <v>0.42013888888888878</v>
      </c>
      <c r="B18">
        <v>60</v>
      </c>
      <c r="D18">
        <f t="shared" si="7"/>
        <v>-69109.22</v>
      </c>
      <c r="E18">
        <f t="shared" si="8"/>
        <v>-77934.467499999999</v>
      </c>
      <c r="F18">
        <f t="shared" si="2"/>
        <v>8229.6</v>
      </c>
      <c r="G18" s="15">
        <f t="shared" si="3"/>
        <v>179.35350000000034</v>
      </c>
      <c r="H18" s="15">
        <f t="shared" si="3"/>
        <v>-56.794458333333026</v>
      </c>
      <c r="I18" s="15">
        <f t="shared" si="3"/>
        <v>0</v>
      </c>
      <c r="J18" s="15">
        <f t="shared" si="4"/>
        <v>188.131040659501</v>
      </c>
      <c r="K18" s="15">
        <f t="shared" si="5"/>
        <v>107.57102166506675</v>
      </c>
    </row>
    <row r="19" spans="1:11" x14ac:dyDescent="0.25">
      <c r="A19" s="8">
        <f t="shared" si="6"/>
        <v>0.42019675925925914</v>
      </c>
      <c r="B19">
        <v>65</v>
      </c>
      <c r="D19">
        <f t="shared" si="7"/>
        <v>-68212.452499999999</v>
      </c>
      <c r="E19">
        <f t="shared" si="8"/>
        <v>-78218.439791666664</v>
      </c>
      <c r="F19">
        <f t="shared" si="2"/>
        <v>8229.6</v>
      </c>
      <c r="G19" s="15">
        <f t="shared" si="3"/>
        <v>179.35350000000034</v>
      </c>
      <c r="H19" s="15">
        <f t="shared" si="3"/>
        <v>-56.794458333333026</v>
      </c>
      <c r="I19" s="15">
        <f t="shared" si="3"/>
        <v>0</v>
      </c>
      <c r="J19" s="15">
        <f t="shared" si="4"/>
        <v>188.131040659501</v>
      </c>
      <c r="K19" s="15">
        <f t="shared" si="5"/>
        <v>107.57102166506675</v>
      </c>
    </row>
    <row r="20" spans="1:11" x14ac:dyDescent="0.25">
      <c r="A20" s="8">
        <f t="shared" si="6"/>
        <v>0.42025462962962951</v>
      </c>
      <c r="B20">
        <v>70</v>
      </c>
      <c r="D20">
        <f t="shared" si="7"/>
        <v>-67315.684999999998</v>
      </c>
      <c r="E20">
        <f t="shared" si="8"/>
        <v>-78502.412083333329</v>
      </c>
      <c r="F20">
        <f t="shared" si="2"/>
        <v>8229.6</v>
      </c>
      <c r="G20" s="15">
        <f t="shared" si="3"/>
        <v>179.35350000000034</v>
      </c>
      <c r="H20" s="15">
        <f t="shared" si="3"/>
        <v>-56.794458333335932</v>
      </c>
      <c r="I20" s="15">
        <f t="shared" si="3"/>
        <v>0</v>
      </c>
      <c r="J20" s="15">
        <f t="shared" si="4"/>
        <v>188.13104065950191</v>
      </c>
      <c r="K20" s="15">
        <f t="shared" si="5"/>
        <v>107.57102166506759</v>
      </c>
    </row>
    <row r="21" spans="1:11" x14ac:dyDescent="0.25">
      <c r="A21" s="8">
        <f t="shared" si="6"/>
        <v>0.42031249999999987</v>
      </c>
      <c r="B21">
        <v>75</v>
      </c>
      <c r="D21">
        <f t="shared" si="7"/>
        <v>-66418.917499999996</v>
      </c>
      <c r="E21">
        <f t="shared" si="8"/>
        <v>-78786.384375000009</v>
      </c>
      <c r="F21">
        <f t="shared" si="2"/>
        <v>8229.6</v>
      </c>
      <c r="G21" s="15">
        <f t="shared" si="3"/>
        <v>179.35350000000034</v>
      </c>
      <c r="H21" s="15">
        <f t="shared" si="3"/>
        <v>-56.794458333333026</v>
      </c>
      <c r="I21" s="15">
        <f t="shared" si="3"/>
        <v>0</v>
      </c>
      <c r="J21" s="15">
        <f t="shared" si="4"/>
        <v>188.131040659501</v>
      </c>
      <c r="K21" s="15">
        <f t="shared" si="5"/>
        <v>107.57102166506675</v>
      </c>
    </row>
    <row r="22" spans="1:11" x14ac:dyDescent="0.25">
      <c r="A22" s="8">
        <f t="shared" si="6"/>
        <v>0.42037037037037023</v>
      </c>
      <c r="B22">
        <v>80</v>
      </c>
      <c r="D22">
        <f t="shared" si="7"/>
        <v>-65522.149999999994</v>
      </c>
      <c r="E22">
        <f t="shared" si="8"/>
        <v>-79070.356666666674</v>
      </c>
      <c r="F22">
        <f t="shared" si="2"/>
        <v>8229.6</v>
      </c>
      <c r="G22" s="15">
        <f t="shared" si="3"/>
        <v>179.35350000000034</v>
      </c>
      <c r="H22" s="15">
        <f t="shared" si="3"/>
        <v>-56.794458333333026</v>
      </c>
      <c r="I22" s="15">
        <f t="shared" si="3"/>
        <v>0</v>
      </c>
      <c r="J22" s="15">
        <f t="shared" si="4"/>
        <v>188.131040659501</v>
      </c>
      <c r="K22" s="15">
        <f t="shared" si="5"/>
        <v>107.57102166506675</v>
      </c>
    </row>
    <row r="23" spans="1:11" x14ac:dyDescent="0.25">
      <c r="A23" s="8">
        <f t="shared" si="6"/>
        <v>0.42042824074074059</v>
      </c>
      <c r="B23">
        <v>85</v>
      </c>
      <c r="D23">
        <f t="shared" si="7"/>
        <v>-64625.382499999992</v>
      </c>
      <c r="E23">
        <f t="shared" si="8"/>
        <v>-79354.328958333339</v>
      </c>
      <c r="F23">
        <f t="shared" si="2"/>
        <v>8229.6</v>
      </c>
      <c r="G23" s="15">
        <f t="shared" si="3"/>
        <v>179.35350000000034</v>
      </c>
      <c r="H23" s="15">
        <f t="shared" si="3"/>
        <v>-56.794458333333026</v>
      </c>
      <c r="I23" s="15">
        <f t="shared" si="3"/>
        <v>0</v>
      </c>
      <c r="J23" s="15">
        <f t="shared" si="4"/>
        <v>188.131040659501</v>
      </c>
      <c r="K23" s="15">
        <f t="shared" si="5"/>
        <v>107.57102166506675</v>
      </c>
    </row>
    <row r="24" spans="1:11" x14ac:dyDescent="0.25">
      <c r="A24" s="8">
        <f t="shared" si="6"/>
        <v>0.42048611111111095</v>
      </c>
      <c r="B24">
        <v>90</v>
      </c>
      <c r="D24">
        <f t="shared" si="7"/>
        <v>-63728.614999999991</v>
      </c>
      <c r="E24">
        <f t="shared" si="8"/>
        <v>-79638.301250000004</v>
      </c>
      <c r="F24">
        <f t="shared" si="2"/>
        <v>8229.6</v>
      </c>
      <c r="G24" s="15">
        <f t="shared" si="3"/>
        <v>179.35350000000034</v>
      </c>
      <c r="H24" s="15">
        <f t="shared" si="3"/>
        <v>-56.794458333333026</v>
      </c>
      <c r="I24" s="15">
        <f t="shared" si="3"/>
        <v>0</v>
      </c>
      <c r="J24" s="15">
        <f t="shared" si="4"/>
        <v>188.131040659501</v>
      </c>
      <c r="K24" s="15">
        <f t="shared" si="5"/>
        <v>107.57102166506675</v>
      </c>
    </row>
    <row r="25" spans="1:11" x14ac:dyDescent="0.25">
      <c r="A25" s="8">
        <f t="shared" si="6"/>
        <v>0.42054398148148131</v>
      </c>
      <c r="B25">
        <v>95</v>
      </c>
      <c r="D25">
        <f t="shared" si="7"/>
        <v>-62831.847499999989</v>
      </c>
      <c r="E25">
        <f t="shared" si="8"/>
        <v>-79922.273541666669</v>
      </c>
      <c r="F25">
        <f t="shared" si="2"/>
        <v>8229.6</v>
      </c>
      <c r="G25" s="15">
        <f t="shared" si="3"/>
        <v>179.35349999999889</v>
      </c>
      <c r="H25" s="15">
        <f t="shared" si="3"/>
        <v>-56.794458333333026</v>
      </c>
      <c r="I25" s="15">
        <f t="shared" si="3"/>
        <v>0</v>
      </c>
      <c r="J25" s="15">
        <f t="shared" si="4"/>
        <v>188.13104065949963</v>
      </c>
      <c r="K25" s="15">
        <f t="shared" si="5"/>
        <v>107.57102166506688</v>
      </c>
    </row>
    <row r="26" spans="1:11" x14ac:dyDescent="0.25">
      <c r="A26" s="8">
        <f t="shared" si="6"/>
        <v>0.42060185185185167</v>
      </c>
      <c r="B26">
        <v>100</v>
      </c>
      <c r="D26">
        <f t="shared" si="7"/>
        <v>-61935.079999999994</v>
      </c>
      <c r="E26">
        <f t="shared" si="8"/>
        <v>-80206.245833333334</v>
      </c>
      <c r="F26">
        <f t="shared" si="2"/>
        <v>8229.6</v>
      </c>
      <c r="G26" s="15">
        <f t="shared" si="3"/>
        <v>179.35350000000034</v>
      </c>
      <c r="H26" s="15">
        <f t="shared" si="3"/>
        <v>-56.794458333333026</v>
      </c>
      <c r="I26" s="15">
        <f t="shared" si="3"/>
        <v>0</v>
      </c>
      <c r="J26" s="15">
        <f t="shared" si="4"/>
        <v>188.131040659501</v>
      </c>
      <c r="K26" s="15">
        <f t="shared" si="5"/>
        <v>107.57102166506675</v>
      </c>
    </row>
    <row r="27" spans="1:11" x14ac:dyDescent="0.25">
      <c r="A27" s="8">
        <f t="shared" si="6"/>
        <v>0.42065972222222203</v>
      </c>
      <c r="B27">
        <v>105</v>
      </c>
      <c r="D27">
        <f t="shared" si="7"/>
        <v>-61038.312499999993</v>
      </c>
      <c r="E27">
        <f t="shared" si="8"/>
        <v>-80490.218124999999</v>
      </c>
      <c r="F27">
        <f t="shared" si="2"/>
        <v>8229.6</v>
      </c>
      <c r="G27" s="15">
        <f t="shared" si="3"/>
        <v>179.35349999999889</v>
      </c>
      <c r="H27" s="15">
        <f t="shared" si="3"/>
        <v>-56.794458333333026</v>
      </c>
      <c r="I27" s="15">
        <f t="shared" si="3"/>
        <v>0</v>
      </c>
      <c r="J27" s="15">
        <f t="shared" si="4"/>
        <v>188.13104065949963</v>
      </c>
      <c r="K27" s="15">
        <f t="shared" si="5"/>
        <v>107.57102166506688</v>
      </c>
    </row>
    <row r="28" spans="1:11" x14ac:dyDescent="0.25">
      <c r="A28" s="8">
        <f t="shared" si="6"/>
        <v>0.42071759259259239</v>
      </c>
      <c r="B28">
        <v>110</v>
      </c>
      <c r="D28">
        <f t="shared" si="7"/>
        <v>-60141.544999999998</v>
      </c>
      <c r="E28">
        <f t="shared" si="8"/>
        <v>-80774.190416666665</v>
      </c>
      <c r="F28">
        <f t="shared" si="2"/>
        <v>8229.6</v>
      </c>
      <c r="G28" s="15">
        <f t="shared" si="3"/>
        <v>179.35350000000034</v>
      </c>
      <c r="H28" s="15">
        <f t="shared" si="3"/>
        <v>-56.794458333333026</v>
      </c>
      <c r="I28" s="15">
        <f t="shared" si="3"/>
        <v>0</v>
      </c>
      <c r="J28" s="15">
        <f t="shared" si="4"/>
        <v>188.131040659501</v>
      </c>
      <c r="K28" s="15">
        <f t="shared" si="5"/>
        <v>107.57102166506675</v>
      </c>
    </row>
    <row r="29" spans="1:11" x14ac:dyDescent="0.25">
      <c r="A29" s="8">
        <f t="shared" si="6"/>
        <v>0.42077546296296275</v>
      </c>
      <c r="B29">
        <v>115</v>
      </c>
      <c r="D29">
        <f t="shared" si="7"/>
        <v>-59244.777499999997</v>
      </c>
      <c r="E29">
        <f t="shared" si="8"/>
        <v>-81058.16270833333</v>
      </c>
      <c r="F29">
        <f t="shared" si="2"/>
        <v>8229.6</v>
      </c>
      <c r="G29" s="15">
        <f t="shared" si="3"/>
        <v>179.35350000000034</v>
      </c>
      <c r="H29" s="15">
        <f t="shared" si="3"/>
        <v>-56.794458333335932</v>
      </c>
      <c r="I29" s="15">
        <f t="shared" si="3"/>
        <v>0</v>
      </c>
      <c r="J29" s="15">
        <f t="shared" si="4"/>
        <v>188.13104065950191</v>
      </c>
      <c r="K29" s="15">
        <f t="shared" si="5"/>
        <v>107.57102166506759</v>
      </c>
    </row>
    <row r="30" spans="1:11" x14ac:dyDescent="0.25">
      <c r="A30" s="8">
        <f t="shared" si="6"/>
        <v>0.42083333333333311</v>
      </c>
      <c r="B30">
        <v>120</v>
      </c>
      <c r="D30">
        <f t="shared" si="7"/>
        <v>-58348.009999999995</v>
      </c>
      <c r="E30">
        <f t="shared" si="8"/>
        <v>-81342.135000000009</v>
      </c>
      <c r="F30">
        <f t="shared" si="2"/>
        <v>8229.6</v>
      </c>
      <c r="G30" s="15">
        <f t="shared" si="3"/>
        <v>179.35350000000034</v>
      </c>
      <c r="H30" s="15">
        <f t="shared" si="3"/>
        <v>-56.794458333333026</v>
      </c>
      <c r="I30" s="15">
        <f t="shared" si="3"/>
        <v>0</v>
      </c>
      <c r="J30" s="15">
        <f t="shared" si="4"/>
        <v>188.131040659501</v>
      </c>
      <c r="K30" s="15">
        <f t="shared" si="5"/>
        <v>107.57102166506675</v>
      </c>
    </row>
    <row r="31" spans="1:11" x14ac:dyDescent="0.25">
      <c r="A31" s="8">
        <f t="shared" si="6"/>
        <v>0.42089120370370348</v>
      </c>
      <c r="B31">
        <v>125</v>
      </c>
      <c r="D31">
        <f t="shared" si="7"/>
        <v>-57451.242499999993</v>
      </c>
      <c r="E31">
        <f t="shared" si="8"/>
        <v>-81626.107291666674</v>
      </c>
      <c r="F31">
        <f t="shared" si="2"/>
        <v>8229.6</v>
      </c>
      <c r="G31" s="15">
        <f t="shared" si="3"/>
        <v>179.35350000000034</v>
      </c>
      <c r="H31" s="15">
        <f t="shared" si="3"/>
        <v>-56.794458333333026</v>
      </c>
      <c r="I31" s="15">
        <f t="shared" si="3"/>
        <v>0</v>
      </c>
      <c r="J31" s="15">
        <f t="shared" si="4"/>
        <v>188.131040659501</v>
      </c>
      <c r="K31" s="15">
        <f t="shared" si="5"/>
        <v>107.57102166506675</v>
      </c>
    </row>
    <row r="32" spans="1:11" x14ac:dyDescent="0.25">
      <c r="A32" s="8">
        <f t="shared" si="6"/>
        <v>0.42094907407407384</v>
      </c>
      <c r="B32">
        <v>130</v>
      </c>
      <c r="D32">
        <f t="shared" si="7"/>
        <v>-56554.474999999991</v>
      </c>
      <c r="E32">
        <f t="shared" si="8"/>
        <v>-81910.07958333334</v>
      </c>
      <c r="F32">
        <f t="shared" si="2"/>
        <v>8229.6</v>
      </c>
      <c r="G32" s="15">
        <f t="shared" si="3"/>
        <v>179.35350000000034</v>
      </c>
      <c r="H32" s="15">
        <f t="shared" si="3"/>
        <v>-56.794458333333026</v>
      </c>
      <c r="I32" s="15">
        <f t="shared" si="3"/>
        <v>0</v>
      </c>
      <c r="J32" s="15">
        <f t="shared" si="4"/>
        <v>188.131040659501</v>
      </c>
      <c r="K32" s="15">
        <f t="shared" si="5"/>
        <v>107.57102166506675</v>
      </c>
    </row>
    <row r="33" spans="1:11" x14ac:dyDescent="0.25">
      <c r="A33" s="8">
        <f>A32+5/24/3600</f>
        <v>0.4210069444444442</v>
      </c>
      <c r="B33">
        <v>135</v>
      </c>
      <c r="D33">
        <f t="shared" si="7"/>
        <v>-55657.70749999999</v>
      </c>
      <c r="E33">
        <f t="shared" si="8"/>
        <v>-82194.051875000005</v>
      </c>
      <c r="F33">
        <f t="shared" si="2"/>
        <v>8229.6</v>
      </c>
      <c r="G33" s="15">
        <f t="shared" si="3"/>
        <v>179.35349999999889</v>
      </c>
      <c r="H33" s="15">
        <f t="shared" si="3"/>
        <v>-56.794458333333026</v>
      </c>
      <c r="I33" s="15">
        <f t="shared" si="3"/>
        <v>0</v>
      </c>
      <c r="J33" s="15">
        <f t="shared" si="4"/>
        <v>188.13104065949963</v>
      </c>
      <c r="K33" s="15">
        <f t="shared" si="5"/>
        <v>107.57102166506688</v>
      </c>
    </row>
    <row r="34" spans="1:11" x14ac:dyDescent="0.25">
      <c r="A34" s="8">
        <f t="shared" si="6"/>
        <v>0.42106481481481456</v>
      </c>
      <c r="B34">
        <v>140</v>
      </c>
      <c r="D34">
        <f t="shared" si="7"/>
        <v>-54760.939999999995</v>
      </c>
      <c r="E34">
        <f t="shared" si="8"/>
        <v>-82478.02416666667</v>
      </c>
      <c r="F34">
        <f t="shared" si="2"/>
        <v>8229.6</v>
      </c>
      <c r="G34" s="15">
        <f t="shared" si="3"/>
        <v>179.35350000000034</v>
      </c>
      <c r="H34" s="15">
        <f t="shared" si="3"/>
        <v>-56.794458333333026</v>
      </c>
      <c r="I34" s="15">
        <f t="shared" si="3"/>
        <v>0</v>
      </c>
      <c r="J34" s="15">
        <f t="shared" si="4"/>
        <v>188.131040659501</v>
      </c>
      <c r="K34" s="15">
        <f t="shared" si="5"/>
        <v>107.57102166506675</v>
      </c>
    </row>
    <row r="35" spans="1:11" x14ac:dyDescent="0.25">
      <c r="A35" s="8">
        <f t="shared" si="6"/>
        <v>0.42112268518518492</v>
      </c>
      <c r="B35">
        <v>145</v>
      </c>
      <c r="D35">
        <f t="shared" si="7"/>
        <v>-53864.172499999993</v>
      </c>
      <c r="E35">
        <f t="shared" si="8"/>
        <v>-82761.996458333335</v>
      </c>
      <c r="F35">
        <f t="shared" si="2"/>
        <v>8229.6</v>
      </c>
      <c r="G35" s="15">
        <f t="shared" si="3"/>
        <v>179.35349999999889</v>
      </c>
      <c r="H35" s="15">
        <f t="shared" si="3"/>
        <v>-56.794458333333026</v>
      </c>
      <c r="I35" s="15">
        <f t="shared" si="3"/>
        <v>0</v>
      </c>
      <c r="J35" s="15">
        <f t="shared" si="4"/>
        <v>188.13104065949963</v>
      </c>
      <c r="K35" s="15">
        <f t="shared" si="5"/>
        <v>107.57102166506688</v>
      </c>
    </row>
    <row r="36" spans="1:11" x14ac:dyDescent="0.25">
      <c r="A36" s="8">
        <f t="shared" si="6"/>
        <v>0.42118055555555528</v>
      </c>
      <c r="B36">
        <v>150</v>
      </c>
      <c r="D36">
        <f t="shared" si="7"/>
        <v>-52967.404999999999</v>
      </c>
      <c r="E36">
        <f t="shared" si="8"/>
        <v>-83045.96875</v>
      </c>
      <c r="F36">
        <f t="shared" si="2"/>
        <v>8229.6</v>
      </c>
      <c r="G36" s="15">
        <f t="shared" si="3"/>
        <v>179.35350000000034</v>
      </c>
      <c r="H36" s="15">
        <f t="shared" si="3"/>
        <v>-56.794458333333026</v>
      </c>
      <c r="I36" s="15">
        <f t="shared" si="3"/>
        <v>0</v>
      </c>
      <c r="J36" s="15">
        <f t="shared" si="4"/>
        <v>188.131040659501</v>
      </c>
      <c r="K36" s="15">
        <f t="shared" si="5"/>
        <v>107.57102166506675</v>
      </c>
    </row>
    <row r="37" spans="1:11" x14ac:dyDescent="0.25">
      <c r="A37" s="8">
        <f t="shared" si="6"/>
        <v>0.42123842592592564</v>
      </c>
      <c r="B37">
        <v>155</v>
      </c>
      <c r="D37">
        <f t="shared" si="7"/>
        <v>-52070.637499999997</v>
      </c>
      <c r="E37">
        <f t="shared" si="8"/>
        <v>-83329.941041666665</v>
      </c>
      <c r="F37">
        <f t="shared" si="2"/>
        <v>8229.6</v>
      </c>
      <c r="G37" s="15">
        <f t="shared" si="3"/>
        <v>179.35350000000034</v>
      </c>
      <c r="H37" s="15">
        <f t="shared" si="3"/>
        <v>-56.794458333333026</v>
      </c>
      <c r="I37" s="15">
        <f t="shared" si="3"/>
        <v>0</v>
      </c>
      <c r="J37" s="15">
        <f t="shared" si="4"/>
        <v>188.131040659501</v>
      </c>
      <c r="K37" s="15">
        <f t="shared" si="5"/>
        <v>107.57102166506675</v>
      </c>
    </row>
    <row r="38" spans="1:11" x14ac:dyDescent="0.25">
      <c r="A38" s="8">
        <f t="shared" si="6"/>
        <v>0.421296296296296</v>
      </c>
      <c r="B38">
        <v>160</v>
      </c>
      <c r="D38">
        <f t="shared" si="7"/>
        <v>-51173.869999999995</v>
      </c>
      <c r="E38">
        <f t="shared" si="8"/>
        <v>-83613.91333333333</v>
      </c>
      <c r="F38">
        <f t="shared" si="2"/>
        <v>8229.6</v>
      </c>
      <c r="G38" s="15">
        <f t="shared" si="3"/>
        <v>179.35350000000034</v>
      </c>
      <c r="H38" s="15">
        <f t="shared" si="3"/>
        <v>-56.794458333333026</v>
      </c>
      <c r="I38" s="15">
        <f t="shared" si="3"/>
        <v>0</v>
      </c>
      <c r="J38" s="15">
        <f t="shared" si="4"/>
        <v>188.131040659501</v>
      </c>
      <c r="K38" s="15">
        <f t="shared" si="5"/>
        <v>107.57102166506675</v>
      </c>
    </row>
    <row r="39" spans="1:11" x14ac:dyDescent="0.25">
      <c r="A39" s="8">
        <f t="shared" si="6"/>
        <v>0.42135416666666636</v>
      </c>
      <c r="B39">
        <v>165</v>
      </c>
      <c r="D39">
        <f t="shared" si="7"/>
        <v>-50277.102499999994</v>
      </c>
      <c r="E39">
        <f t="shared" si="8"/>
        <v>-83897.885624999995</v>
      </c>
      <c r="F39">
        <f t="shared" si="2"/>
        <v>8229.6</v>
      </c>
      <c r="G39" s="15">
        <f t="shared" si="3"/>
        <v>179.35350000000034</v>
      </c>
      <c r="H39" s="15">
        <f t="shared" si="3"/>
        <v>-56.794458333333026</v>
      </c>
      <c r="I39" s="15">
        <f t="shared" si="3"/>
        <v>0</v>
      </c>
      <c r="J39" s="15">
        <f t="shared" si="4"/>
        <v>188.131040659501</v>
      </c>
      <c r="K39" s="15">
        <f t="shared" si="5"/>
        <v>107.57102166506675</v>
      </c>
    </row>
    <row r="40" spans="1:11" x14ac:dyDescent="0.25">
      <c r="A40" s="8">
        <f t="shared" si="6"/>
        <v>0.42141203703703672</v>
      </c>
      <c r="B40">
        <v>170</v>
      </c>
      <c r="D40">
        <f t="shared" si="7"/>
        <v>-49380.334999999992</v>
      </c>
      <c r="E40">
        <f t="shared" si="8"/>
        <v>-84181.85791666666</v>
      </c>
      <c r="F40">
        <f t="shared" si="2"/>
        <v>8229.6</v>
      </c>
      <c r="G40" s="15">
        <f t="shared" si="3"/>
        <v>179.35350000000034</v>
      </c>
      <c r="H40" s="15">
        <f t="shared" si="3"/>
        <v>-56.794458333335932</v>
      </c>
      <c r="I40" s="15">
        <f t="shared" si="3"/>
        <v>0</v>
      </c>
      <c r="J40" s="15">
        <f t="shared" si="4"/>
        <v>188.13104065950191</v>
      </c>
      <c r="K40" s="15">
        <f t="shared" si="5"/>
        <v>107.57102166506759</v>
      </c>
    </row>
    <row r="41" spans="1:11" x14ac:dyDescent="0.25">
      <c r="A41" s="8">
        <f t="shared" si="6"/>
        <v>0.42146990740740709</v>
      </c>
      <c r="B41">
        <v>175</v>
      </c>
      <c r="D41">
        <f t="shared" si="7"/>
        <v>-48483.56749999999</v>
      </c>
      <c r="E41">
        <f t="shared" si="8"/>
        <v>-84465.83020833334</v>
      </c>
      <c r="F41">
        <f t="shared" si="2"/>
        <v>8229.6</v>
      </c>
      <c r="G41" s="15">
        <f t="shared" si="3"/>
        <v>179.35350000000034</v>
      </c>
      <c r="H41" s="15">
        <f t="shared" si="3"/>
        <v>-56.794458333333026</v>
      </c>
      <c r="I41" s="15">
        <f t="shared" si="3"/>
        <v>0</v>
      </c>
      <c r="J41" s="15">
        <f t="shared" si="4"/>
        <v>188.131040659501</v>
      </c>
      <c r="K41" s="15">
        <f t="shared" si="5"/>
        <v>107.57102166506675</v>
      </c>
    </row>
    <row r="42" spans="1:11" x14ac:dyDescent="0.25">
      <c r="A42" s="8">
        <f t="shared" si="6"/>
        <v>0.42152777777777745</v>
      </c>
      <c r="B42">
        <v>180</v>
      </c>
      <c r="D42">
        <f t="shared" si="7"/>
        <v>-47586.799999999988</v>
      </c>
      <c r="E42">
        <f t="shared" si="8"/>
        <v>-84749.802500000005</v>
      </c>
      <c r="F42">
        <f t="shared" si="2"/>
        <v>8229.6</v>
      </c>
      <c r="G42" s="15">
        <f t="shared" si="3"/>
        <v>179.35349999999889</v>
      </c>
      <c r="H42" s="15">
        <f t="shared" si="3"/>
        <v>-56.794458333333026</v>
      </c>
      <c r="I42" s="15">
        <f t="shared" si="3"/>
        <v>0</v>
      </c>
      <c r="J42" s="15">
        <f t="shared" si="4"/>
        <v>188.13104065949963</v>
      </c>
      <c r="K42" s="15">
        <f t="shared" si="5"/>
        <v>107.57102166506688</v>
      </c>
    </row>
    <row r="43" spans="1:11" x14ac:dyDescent="0.25">
      <c r="A43" s="8">
        <f t="shared" si="6"/>
        <v>0.42158564814814781</v>
      </c>
      <c r="B43">
        <v>185</v>
      </c>
      <c r="D43">
        <f t="shared" si="7"/>
        <v>-46690.032499999994</v>
      </c>
      <c r="E43">
        <f t="shared" si="8"/>
        <v>-85033.77479166667</v>
      </c>
      <c r="F43">
        <f t="shared" si="2"/>
        <v>8229.6</v>
      </c>
      <c r="G43" s="15">
        <f t="shared" si="3"/>
        <v>179.35350000000034</v>
      </c>
      <c r="H43" s="15">
        <f t="shared" si="3"/>
        <v>-56.794458333333026</v>
      </c>
      <c r="I43" s="15">
        <f t="shared" si="3"/>
        <v>0</v>
      </c>
      <c r="J43" s="15">
        <f t="shared" si="4"/>
        <v>188.131040659501</v>
      </c>
      <c r="K43" s="15">
        <f t="shared" si="5"/>
        <v>107.57102166506675</v>
      </c>
    </row>
    <row r="44" spans="1:11" x14ac:dyDescent="0.25">
      <c r="A44" s="8">
        <f t="shared" si="6"/>
        <v>0.42164351851851817</v>
      </c>
      <c r="B44">
        <v>190</v>
      </c>
      <c r="D44">
        <f t="shared" si="7"/>
        <v>-45793.264999999992</v>
      </c>
      <c r="E44">
        <f t="shared" si="8"/>
        <v>-85317.747083333335</v>
      </c>
      <c r="F44">
        <f t="shared" si="2"/>
        <v>8229.6</v>
      </c>
      <c r="G44" s="15">
        <f t="shared" si="3"/>
        <v>179.35350000000034</v>
      </c>
      <c r="H44" s="15">
        <f t="shared" si="3"/>
        <v>-56.794458333333026</v>
      </c>
      <c r="I44" s="15">
        <f t="shared" si="3"/>
        <v>0</v>
      </c>
      <c r="J44" s="15">
        <f t="shared" si="4"/>
        <v>188.131040659501</v>
      </c>
      <c r="K44" s="15">
        <f t="shared" si="5"/>
        <v>107.57102166506675</v>
      </c>
    </row>
    <row r="45" spans="1:11" x14ac:dyDescent="0.25">
      <c r="A45" s="8">
        <f t="shared" si="6"/>
        <v>0.42170138888888853</v>
      </c>
      <c r="B45">
        <v>195</v>
      </c>
      <c r="D45">
        <f t="shared" si="7"/>
        <v>-44896.49749999999</v>
      </c>
      <c r="E45">
        <f t="shared" si="8"/>
        <v>-85601.719375000001</v>
      </c>
      <c r="F45">
        <f t="shared" si="2"/>
        <v>8229.6</v>
      </c>
      <c r="G45" s="15">
        <f t="shared" si="3"/>
        <v>179.35349999999889</v>
      </c>
      <c r="H45" s="15">
        <f t="shared" si="3"/>
        <v>-56.794458333333026</v>
      </c>
      <c r="I45" s="15">
        <f t="shared" si="3"/>
        <v>0</v>
      </c>
      <c r="J45" s="15">
        <f t="shared" si="4"/>
        <v>188.13104065949963</v>
      </c>
      <c r="K45" s="15">
        <f t="shared" si="5"/>
        <v>107.57102166506688</v>
      </c>
    </row>
    <row r="46" spans="1:11" x14ac:dyDescent="0.25">
      <c r="A46" s="8">
        <f t="shared" si="6"/>
        <v>0.42175925925925889</v>
      </c>
      <c r="B46">
        <v>200</v>
      </c>
      <c r="D46">
        <f t="shared" si="7"/>
        <v>-43999.729999999996</v>
      </c>
      <c r="E46">
        <f t="shared" si="8"/>
        <v>-85885.691666666666</v>
      </c>
      <c r="F46">
        <f t="shared" si="2"/>
        <v>8229.6</v>
      </c>
      <c r="G46" s="15">
        <f t="shared" si="3"/>
        <v>179.35350000000034</v>
      </c>
      <c r="H46" s="15">
        <f t="shared" si="3"/>
        <v>-56.794458333333026</v>
      </c>
      <c r="I46" s="15">
        <f t="shared" si="3"/>
        <v>0</v>
      </c>
      <c r="J46" s="15">
        <f t="shared" si="4"/>
        <v>188.131040659501</v>
      </c>
      <c r="K46" s="15">
        <f t="shared" si="5"/>
        <v>107.57102166506675</v>
      </c>
    </row>
    <row r="47" spans="1:11" x14ac:dyDescent="0.25">
      <c r="A47" s="8">
        <f t="shared" si="6"/>
        <v>0.42181712962962925</v>
      </c>
      <c r="B47">
        <v>205</v>
      </c>
      <c r="D47">
        <f t="shared" si="7"/>
        <v>-43102.962499999994</v>
      </c>
      <c r="E47">
        <f t="shared" si="8"/>
        <v>-86169.663958333331</v>
      </c>
      <c r="F47">
        <f t="shared" si="2"/>
        <v>8229.6</v>
      </c>
      <c r="G47" s="15">
        <f t="shared" si="3"/>
        <v>179.35350000000034</v>
      </c>
      <c r="H47" s="15">
        <f t="shared" si="3"/>
        <v>-56.794458333333026</v>
      </c>
      <c r="I47" s="15">
        <f t="shared" si="3"/>
        <v>0</v>
      </c>
      <c r="J47" s="15">
        <f t="shared" si="4"/>
        <v>188.131040659501</v>
      </c>
      <c r="K47" s="15">
        <f t="shared" si="5"/>
        <v>107.57102166506675</v>
      </c>
    </row>
    <row r="48" spans="1:11" x14ac:dyDescent="0.25">
      <c r="A48" s="8">
        <f t="shared" si="6"/>
        <v>0.42187499999999961</v>
      </c>
      <c r="B48">
        <v>210</v>
      </c>
      <c r="D48">
        <f t="shared" si="7"/>
        <v>-42206.194999999992</v>
      </c>
      <c r="E48">
        <f t="shared" si="8"/>
        <v>-86453.636249999996</v>
      </c>
      <c r="F48">
        <f t="shared" si="2"/>
        <v>8229.6</v>
      </c>
      <c r="G48" s="15">
        <f t="shared" si="3"/>
        <v>179.35350000000034</v>
      </c>
      <c r="H48" s="15">
        <f t="shared" si="3"/>
        <v>-56.794458333335932</v>
      </c>
      <c r="I48" s="15">
        <f t="shared" si="3"/>
        <v>0</v>
      </c>
      <c r="J48" s="15">
        <f t="shared" si="4"/>
        <v>188.13104065950191</v>
      </c>
      <c r="K48" s="15">
        <f t="shared" si="5"/>
        <v>107.57102166506759</v>
      </c>
    </row>
    <row r="49" spans="1:14" x14ac:dyDescent="0.25">
      <c r="A49" s="8">
        <f t="shared" si="6"/>
        <v>0.42193287037036997</v>
      </c>
      <c r="B49">
        <v>215</v>
      </c>
      <c r="D49">
        <f t="shared" si="7"/>
        <v>-41309.427499999991</v>
      </c>
      <c r="E49">
        <f t="shared" si="8"/>
        <v>-86737.608541666676</v>
      </c>
      <c r="F49">
        <f t="shared" si="2"/>
        <v>8229.6</v>
      </c>
      <c r="G49" s="15">
        <f t="shared" si="3"/>
        <v>179.35349999999889</v>
      </c>
      <c r="H49" s="15">
        <f t="shared" si="3"/>
        <v>-56.794458333333026</v>
      </c>
      <c r="I49" s="15">
        <f t="shared" si="3"/>
        <v>0</v>
      </c>
      <c r="J49" s="15">
        <f t="shared" si="4"/>
        <v>188.13104065949963</v>
      </c>
      <c r="K49" s="15">
        <f t="shared" si="5"/>
        <v>107.57102166506688</v>
      </c>
    </row>
    <row r="50" spans="1:14" x14ac:dyDescent="0.25">
      <c r="A50" s="8">
        <f t="shared" si="6"/>
        <v>0.42199074074074033</v>
      </c>
      <c r="B50">
        <v>220</v>
      </c>
      <c r="D50">
        <f t="shared" si="7"/>
        <v>-40412.659999999996</v>
      </c>
      <c r="E50">
        <f t="shared" si="8"/>
        <v>-87021.580833333341</v>
      </c>
      <c r="F50">
        <f t="shared" si="2"/>
        <v>8229.6</v>
      </c>
      <c r="G50" s="15">
        <f t="shared" si="3"/>
        <v>179.35350000000034</v>
      </c>
      <c r="H50" s="15">
        <f t="shared" si="3"/>
        <v>-56.794458333333026</v>
      </c>
      <c r="I50" s="15">
        <f t="shared" si="3"/>
        <v>0</v>
      </c>
      <c r="J50" s="15">
        <f t="shared" si="4"/>
        <v>188.131040659501</v>
      </c>
      <c r="K50" s="15">
        <f t="shared" si="5"/>
        <v>107.57102166506675</v>
      </c>
    </row>
    <row r="51" spans="1:14" x14ac:dyDescent="0.25">
      <c r="A51" s="8">
        <f t="shared" si="6"/>
        <v>0.42204861111111069</v>
      </c>
      <c r="B51">
        <v>225</v>
      </c>
      <c r="D51">
        <f t="shared" si="7"/>
        <v>-39515.892499999994</v>
      </c>
      <c r="E51">
        <f t="shared" si="8"/>
        <v>-87305.553125000006</v>
      </c>
      <c r="F51">
        <f t="shared" si="2"/>
        <v>8229.6</v>
      </c>
      <c r="G51" s="15">
        <f t="shared" si="3"/>
        <v>179.35350000000034</v>
      </c>
      <c r="H51" s="15">
        <f t="shared" si="3"/>
        <v>-56.794458333333026</v>
      </c>
      <c r="I51" s="15">
        <f t="shared" si="3"/>
        <v>0</v>
      </c>
      <c r="J51" s="15">
        <f t="shared" si="4"/>
        <v>188.131040659501</v>
      </c>
      <c r="K51" s="15">
        <f t="shared" si="5"/>
        <v>107.57102166506675</v>
      </c>
      <c r="M51" t="s">
        <v>57</v>
      </c>
      <c r="N51" t="s">
        <v>68</v>
      </c>
    </row>
    <row r="52" spans="1:14" x14ac:dyDescent="0.25">
      <c r="A52" s="8">
        <f>A51+5/24/3600</f>
        <v>0.42210648148148106</v>
      </c>
      <c r="B52">
        <v>230</v>
      </c>
      <c r="D52">
        <f t="shared" si="7"/>
        <v>-38619.124999999993</v>
      </c>
      <c r="E52">
        <f t="shared" si="8"/>
        <v>-87589.525416666671</v>
      </c>
      <c r="F52">
        <f t="shared" si="2"/>
        <v>8229.6</v>
      </c>
      <c r="G52" s="15">
        <f t="shared" si="3"/>
        <v>157.7023273809522</v>
      </c>
      <c r="H52" s="15">
        <f t="shared" si="3"/>
        <v>-29.990561755953241</v>
      </c>
      <c r="I52" s="15">
        <f t="shared" si="3"/>
        <v>0</v>
      </c>
      <c r="J52" s="15">
        <f t="shared" si="4"/>
        <v>160.52868234619839</v>
      </c>
      <c r="K52" s="15">
        <f t="shared" si="5"/>
        <v>100.76747645723097</v>
      </c>
      <c r="L52">
        <f>(B52-B$52)/(B$56-B$52)</f>
        <v>0</v>
      </c>
      <c r="M52">
        <f>(1-$L52)*(1-$L52)*D$52+2*$L52*(1-$L52)*D$3+$L52*$L52*D$56</f>
        <v>-38619.124999999993</v>
      </c>
      <c r="N52">
        <f>(1-$L52)*(1-$L52)*E$52+2*$L52*(1-$L52)*E$3+$L52*$L52*E$56</f>
        <v>-87589.525416666671</v>
      </c>
    </row>
    <row r="53" spans="1:14" x14ac:dyDescent="0.25">
      <c r="A53" s="8">
        <f t="shared" si="6"/>
        <v>0.42216435185185142</v>
      </c>
      <c r="B53">
        <v>235</v>
      </c>
      <c r="D53">
        <f>M53</f>
        <v>-37830.613363095232</v>
      </c>
      <c r="E53">
        <f>N53</f>
        <v>-87739.478225446437</v>
      </c>
      <c r="F53">
        <f t="shared" si="2"/>
        <v>8229.6</v>
      </c>
      <c r="G53" s="15">
        <f t="shared" si="3"/>
        <v>114.39998214285588</v>
      </c>
      <c r="H53" s="15">
        <f t="shared" si="3"/>
        <v>23.617231398809235</v>
      </c>
      <c r="I53" s="15">
        <f t="shared" si="3"/>
        <v>0</v>
      </c>
      <c r="J53" s="15">
        <f t="shared" si="4"/>
        <v>116.81236892226201</v>
      </c>
      <c r="K53" s="15">
        <f t="shared" si="5"/>
        <v>78.335478058712098</v>
      </c>
      <c r="L53">
        <f>(B53-B$52)/(B$56-B$52)</f>
        <v>0.25</v>
      </c>
      <c r="M53">
        <f t="shared" ref="M53:M56" si="9">(1-$L53)*(1-$L53)*D$52+2*$L53*(1-$L53)*D$3+$L53*$L53*D$56</f>
        <v>-37830.613363095232</v>
      </c>
      <c r="N53">
        <f t="shared" ref="N53:N56" si="10">(1-$L53)*(1-$L53)*E$52+2*$L53*(1-$L53)*E$3+$L53*$L53*E$56</f>
        <v>-87739.478225446437</v>
      </c>
    </row>
    <row r="54" spans="1:14" x14ac:dyDescent="0.25">
      <c r="A54" s="9">
        <f t="shared" si="6"/>
        <v>0.42222222222222178</v>
      </c>
      <c r="B54">
        <v>240</v>
      </c>
      <c r="D54">
        <f t="shared" ref="D54:D55" si="11">M54</f>
        <v>-37258.613452380952</v>
      </c>
      <c r="E54">
        <f t="shared" ref="E54:E55" si="12">N54</f>
        <v>-87621.392068452391</v>
      </c>
      <c r="F54">
        <f>F$3+I$3*($B54-$B$54)</f>
        <v>8229.6</v>
      </c>
      <c r="G54" s="15">
        <f t="shared" si="3"/>
        <v>71.097636904762481</v>
      </c>
      <c r="H54" s="15">
        <f t="shared" si="3"/>
        <v>77.225024553571714</v>
      </c>
      <c r="I54" s="15">
        <f t="shared" si="3"/>
        <v>-2.177142857142826</v>
      </c>
      <c r="J54" s="15">
        <f t="shared" si="4"/>
        <v>104.96941645422821</v>
      </c>
      <c r="K54" s="15">
        <f t="shared" si="5"/>
        <v>42.63438751220221</v>
      </c>
      <c r="L54">
        <f>(B54-B$52)/(B$56-B$52)</f>
        <v>0.5</v>
      </c>
      <c r="M54">
        <f t="shared" si="9"/>
        <v>-37258.613452380952</v>
      </c>
      <c r="N54">
        <f t="shared" si="10"/>
        <v>-87621.392068452391</v>
      </c>
    </row>
    <row r="55" spans="1:14" x14ac:dyDescent="0.25">
      <c r="A55" s="8">
        <f t="shared" si="6"/>
        <v>0.42228009259259214</v>
      </c>
      <c r="B55">
        <v>245</v>
      </c>
      <c r="D55">
        <f t="shared" si="11"/>
        <v>-36903.12526785714</v>
      </c>
      <c r="E55">
        <f t="shared" si="12"/>
        <v>-87235.266945684532</v>
      </c>
      <c r="F55">
        <f t="shared" ref="F55:F118" si="13">F$3+I$3*($B55-$B$54)</f>
        <v>8218.7142857142862</v>
      </c>
      <c r="G55" s="15">
        <f t="shared" si="3"/>
        <v>27.795291666666163</v>
      </c>
      <c r="H55" s="15">
        <f t="shared" si="3"/>
        <v>130.83281770833418</v>
      </c>
      <c r="I55" s="15">
        <f t="shared" si="3"/>
        <v>-2.177142857142826</v>
      </c>
      <c r="J55" s="15">
        <f t="shared" si="4"/>
        <v>133.75277353512055</v>
      </c>
      <c r="K55" s="15">
        <f t="shared" si="5"/>
        <v>11.994099411544084</v>
      </c>
      <c r="L55">
        <f>(B55-B$52)/(B$56-B$52)</f>
        <v>0.75</v>
      </c>
      <c r="M55">
        <f t="shared" si="9"/>
        <v>-36903.12526785714</v>
      </c>
      <c r="N55">
        <f t="shared" si="10"/>
        <v>-87235.266945684532</v>
      </c>
    </row>
    <row r="56" spans="1:14" x14ac:dyDescent="0.25">
      <c r="A56" s="8">
        <f t="shared" si="6"/>
        <v>0.4223379629629625</v>
      </c>
      <c r="B56">
        <v>250</v>
      </c>
      <c r="D56">
        <f t="shared" ref="D55:D83" si="14">D$3+G$3*($B56-$B$54)</f>
        <v>-36764.148809523809</v>
      </c>
      <c r="E56">
        <f t="shared" ref="E55:E83" si="15">E$3+H$3*($B56-$B$54)</f>
        <v>-86581.102857142861</v>
      </c>
      <c r="F56">
        <f t="shared" si="13"/>
        <v>8207.8285714285721</v>
      </c>
      <c r="G56" s="15">
        <f t="shared" si="3"/>
        <v>6.1441190476194603</v>
      </c>
      <c r="H56" s="15">
        <f t="shared" si="3"/>
        <v>157.63671428571396</v>
      </c>
      <c r="I56" s="15">
        <f t="shared" si="3"/>
        <v>-2.177142857142826</v>
      </c>
      <c r="J56" s="15">
        <f t="shared" si="4"/>
        <v>157.75640681020576</v>
      </c>
      <c r="K56" s="15">
        <f t="shared" si="5"/>
        <v>2.2320560879622402</v>
      </c>
      <c r="L56">
        <f>(B56-B$52)/(B$56-B$52)</f>
        <v>1</v>
      </c>
      <c r="M56">
        <f t="shared" si="9"/>
        <v>-36764.148809523809</v>
      </c>
      <c r="N56">
        <f t="shared" si="10"/>
        <v>-86581.102857142861</v>
      </c>
    </row>
    <row r="57" spans="1:14" x14ac:dyDescent="0.25">
      <c r="A57" s="8">
        <f t="shared" si="6"/>
        <v>0.42239583333333286</v>
      </c>
      <c r="B57">
        <v>255</v>
      </c>
      <c r="D57">
        <f t="shared" si="14"/>
        <v>-36733.428214285712</v>
      </c>
      <c r="E57">
        <f t="shared" si="15"/>
        <v>-85792.919285714292</v>
      </c>
      <c r="F57">
        <f t="shared" si="13"/>
        <v>8196.942857142858</v>
      </c>
      <c r="G57" s="15">
        <f t="shared" si="3"/>
        <v>6.1441190476194603</v>
      </c>
      <c r="H57" s="15">
        <f t="shared" si="3"/>
        <v>157.63671428571396</v>
      </c>
      <c r="I57" s="15">
        <f t="shared" si="3"/>
        <v>-2.177142857143008</v>
      </c>
      <c r="J57" s="15">
        <f t="shared" si="4"/>
        <v>157.75640681020576</v>
      </c>
      <c r="K57" s="15">
        <f t="shared" si="5"/>
        <v>2.2320560879622402</v>
      </c>
    </row>
    <row r="58" spans="1:14" x14ac:dyDescent="0.25">
      <c r="A58" s="8">
        <f t="shared" si="6"/>
        <v>0.42245370370370322</v>
      </c>
      <c r="B58">
        <v>260</v>
      </c>
      <c r="D58">
        <f t="shared" si="14"/>
        <v>-36702.707619047615</v>
      </c>
      <c r="E58">
        <f t="shared" si="15"/>
        <v>-85004.735714285722</v>
      </c>
      <c r="F58">
        <f t="shared" si="13"/>
        <v>8186.0571428571429</v>
      </c>
      <c r="G58" s="15">
        <f t="shared" si="3"/>
        <v>6.1441190476194603</v>
      </c>
      <c r="H58" s="15">
        <f t="shared" si="3"/>
        <v>157.63671428571689</v>
      </c>
      <c r="I58" s="15">
        <f t="shared" si="3"/>
        <v>-2.177142857142826</v>
      </c>
      <c r="J58" s="15">
        <f t="shared" si="4"/>
        <v>157.75640681020869</v>
      </c>
      <c r="K58" s="15">
        <f t="shared" si="5"/>
        <v>2.2320560879621989</v>
      </c>
    </row>
    <row r="59" spans="1:14" x14ac:dyDescent="0.25">
      <c r="A59" s="8">
        <f t="shared" si="6"/>
        <v>0.42251157407407358</v>
      </c>
      <c r="B59">
        <v>265</v>
      </c>
      <c r="D59">
        <f t="shared" si="14"/>
        <v>-36671.987023809517</v>
      </c>
      <c r="E59">
        <f t="shared" si="15"/>
        <v>-84216.552142857137</v>
      </c>
      <c r="F59">
        <f t="shared" si="13"/>
        <v>8175.1714285714288</v>
      </c>
      <c r="G59" s="15">
        <f t="shared" si="3"/>
        <v>6.1441190476180054</v>
      </c>
      <c r="H59" s="15">
        <f t="shared" si="3"/>
        <v>157.63671428571396</v>
      </c>
      <c r="I59" s="15">
        <f t="shared" si="3"/>
        <v>-2.177142857142826</v>
      </c>
      <c r="J59" s="15">
        <f t="shared" si="4"/>
        <v>157.7564068102057</v>
      </c>
      <c r="K59" s="15">
        <f t="shared" si="5"/>
        <v>2.2320560879617122</v>
      </c>
    </row>
    <row r="60" spans="1:14" x14ac:dyDescent="0.25">
      <c r="A60" s="8">
        <f t="shared" si="6"/>
        <v>0.42256944444444394</v>
      </c>
      <c r="B60">
        <v>270</v>
      </c>
      <c r="D60">
        <f t="shared" si="14"/>
        <v>-36641.266428571427</v>
      </c>
      <c r="E60">
        <f t="shared" si="15"/>
        <v>-83428.368571428568</v>
      </c>
      <c r="F60">
        <f t="shared" si="13"/>
        <v>8164.2857142857147</v>
      </c>
      <c r="G60" s="15">
        <f t="shared" si="3"/>
        <v>6.1441190476194603</v>
      </c>
      <c r="H60" s="15">
        <f t="shared" si="3"/>
        <v>157.63671428571396</v>
      </c>
      <c r="I60" s="15">
        <f t="shared" si="3"/>
        <v>-2.177142857142826</v>
      </c>
      <c r="J60" s="15">
        <f t="shared" si="4"/>
        <v>157.75640681020576</v>
      </c>
      <c r="K60" s="15">
        <f t="shared" si="5"/>
        <v>2.2320560879622402</v>
      </c>
    </row>
    <row r="61" spans="1:14" x14ac:dyDescent="0.25">
      <c r="A61" s="8">
        <f t="shared" si="6"/>
        <v>0.4226273148148143</v>
      </c>
      <c r="B61">
        <v>275</v>
      </c>
      <c r="D61">
        <f t="shared" si="14"/>
        <v>-36610.54583333333</v>
      </c>
      <c r="E61">
        <f t="shared" si="15"/>
        <v>-82640.184999999998</v>
      </c>
      <c r="F61">
        <f t="shared" si="13"/>
        <v>8153.4000000000005</v>
      </c>
      <c r="G61" s="15">
        <f t="shared" si="3"/>
        <v>6.1441190476194603</v>
      </c>
      <c r="H61" s="15">
        <f t="shared" si="3"/>
        <v>157.63671428571396</v>
      </c>
      <c r="I61" s="15">
        <f t="shared" si="3"/>
        <v>-2.177142857142826</v>
      </c>
      <c r="J61" s="15">
        <f t="shared" si="4"/>
        <v>157.75640681020576</v>
      </c>
      <c r="K61" s="15">
        <f t="shared" si="5"/>
        <v>2.2320560879622402</v>
      </c>
    </row>
    <row r="62" spans="1:14" x14ac:dyDescent="0.25">
      <c r="A62" s="8">
        <f t="shared" si="6"/>
        <v>0.42268518518518466</v>
      </c>
      <c r="B62">
        <v>280</v>
      </c>
      <c r="D62">
        <f t="shared" si="14"/>
        <v>-36579.825238095233</v>
      </c>
      <c r="E62">
        <f t="shared" si="15"/>
        <v>-81852.001428571428</v>
      </c>
      <c r="F62">
        <f t="shared" si="13"/>
        <v>8142.5142857142864</v>
      </c>
      <c r="G62" s="15">
        <f t="shared" si="3"/>
        <v>6.1441190476180054</v>
      </c>
      <c r="H62" s="15">
        <f t="shared" si="3"/>
        <v>157.63671428571396</v>
      </c>
      <c r="I62" s="15">
        <f t="shared" si="3"/>
        <v>-2.177142857143008</v>
      </c>
      <c r="J62" s="15">
        <f t="shared" si="4"/>
        <v>157.7564068102057</v>
      </c>
      <c r="K62" s="15">
        <f t="shared" si="5"/>
        <v>2.2320560879617122</v>
      </c>
    </row>
    <row r="63" spans="1:14" x14ac:dyDescent="0.25">
      <c r="A63" s="8">
        <f t="shared" si="6"/>
        <v>0.42274305555555503</v>
      </c>
      <c r="B63">
        <v>285</v>
      </c>
      <c r="D63">
        <f t="shared" si="14"/>
        <v>-36549.104642857143</v>
      </c>
      <c r="E63">
        <f t="shared" si="15"/>
        <v>-81063.817857142858</v>
      </c>
      <c r="F63">
        <f t="shared" si="13"/>
        <v>8131.6285714285714</v>
      </c>
      <c r="G63" s="15">
        <f t="shared" si="3"/>
        <v>6.1441190476194603</v>
      </c>
      <c r="H63" s="15">
        <f t="shared" si="3"/>
        <v>157.63671428571396</v>
      </c>
      <c r="I63" s="15">
        <f t="shared" si="3"/>
        <v>-2.177142857142826</v>
      </c>
      <c r="J63" s="15">
        <f t="shared" si="4"/>
        <v>157.75640681020576</v>
      </c>
      <c r="K63" s="15">
        <f t="shared" si="5"/>
        <v>2.2320560879622402</v>
      </c>
    </row>
    <row r="64" spans="1:14" x14ac:dyDescent="0.25">
      <c r="A64" s="8">
        <f t="shared" si="6"/>
        <v>0.42280092592592539</v>
      </c>
      <c r="B64">
        <v>290</v>
      </c>
      <c r="D64">
        <f t="shared" si="14"/>
        <v>-36518.384047619045</v>
      </c>
      <c r="E64">
        <f t="shared" si="15"/>
        <v>-80275.634285714288</v>
      </c>
      <c r="F64">
        <f t="shared" si="13"/>
        <v>8120.7428571428572</v>
      </c>
      <c r="G64" s="15">
        <f t="shared" si="3"/>
        <v>6.1441190476194603</v>
      </c>
      <c r="H64" s="15">
        <f t="shared" si="3"/>
        <v>157.63671428571396</v>
      </c>
      <c r="I64" s="15">
        <f t="shared" si="3"/>
        <v>-2.177142857142826</v>
      </c>
      <c r="J64" s="15">
        <f t="shared" si="4"/>
        <v>157.75640681020576</v>
      </c>
      <c r="K64" s="15">
        <f t="shared" si="5"/>
        <v>2.2320560879622402</v>
      </c>
    </row>
    <row r="65" spans="1:11" x14ac:dyDescent="0.25">
      <c r="A65" s="8">
        <f t="shared" si="6"/>
        <v>0.42285879629629575</v>
      </c>
      <c r="B65">
        <v>295</v>
      </c>
      <c r="D65">
        <f t="shared" si="14"/>
        <v>-36487.663452380948</v>
      </c>
      <c r="E65">
        <f t="shared" si="15"/>
        <v>-79487.450714285718</v>
      </c>
      <c r="F65">
        <f t="shared" si="13"/>
        <v>8109.8571428571431</v>
      </c>
      <c r="G65" s="15">
        <f t="shared" si="3"/>
        <v>6.1441190476194603</v>
      </c>
      <c r="H65" s="15">
        <f t="shared" si="3"/>
        <v>157.63671428571396</v>
      </c>
      <c r="I65" s="15">
        <f t="shared" si="3"/>
        <v>-2.177142857142826</v>
      </c>
      <c r="J65" s="15">
        <f t="shared" si="4"/>
        <v>157.75640681020576</v>
      </c>
      <c r="K65" s="15">
        <f t="shared" si="5"/>
        <v>2.2320560879622402</v>
      </c>
    </row>
    <row r="66" spans="1:11" x14ac:dyDescent="0.25">
      <c r="A66" s="8">
        <f t="shared" si="6"/>
        <v>0.42291666666666611</v>
      </c>
      <c r="B66">
        <v>300</v>
      </c>
      <c r="D66">
        <f t="shared" si="14"/>
        <v>-36456.942857142851</v>
      </c>
      <c r="E66">
        <f t="shared" si="15"/>
        <v>-78699.267142857148</v>
      </c>
      <c r="F66">
        <f t="shared" si="13"/>
        <v>8098.971428571429</v>
      </c>
      <c r="G66" s="15">
        <f t="shared" si="3"/>
        <v>6.1441190476180054</v>
      </c>
      <c r="H66" s="15">
        <f t="shared" si="3"/>
        <v>157.63671428571396</v>
      </c>
      <c r="I66" s="15">
        <f t="shared" si="3"/>
        <v>-2.177142857142826</v>
      </c>
      <c r="J66" s="15">
        <f t="shared" si="4"/>
        <v>157.7564068102057</v>
      </c>
      <c r="K66" s="15">
        <f t="shared" si="5"/>
        <v>2.2320560879617122</v>
      </c>
    </row>
    <row r="67" spans="1:11" x14ac:dyDescent="0.25">
      <c r="A67" s="8">
        <f t="shared" si="6"/>
        <v>0.42297453703703647</v>
      </c>
      <c r="B67">
        <v>305</v>
      </c>
      <c r="D67">
        <f t="shared" si="14"/>
        <v>-36426.222261904761</v>
      </c>
      <c r="E67">
        <f t="shared" si="15"/>
        <v>-77911.083571428579</v>
      </c>
      <c r="F67">
        <f t="shared" si="13"/>
        <v>8088.0857142857149</v>
      </c>
      <c r="G67" s="15">
        <f t="shared" si="3"/>
        <v>6.1441190476194603</v>
      </c>
      <c r="H67" s="15">
        <f t="shared" si="3"/>
        <v>157.63671428571689</v>
      </c>
      <c r="I67" s="15">
        <f t="shared" si="3"/>
        <v>-2.177142857142826</v>
      </c>
      <c r="J67" s="15">
        <f t="shared" si="4"/>
        <v>157.75640681020869</v>
      </c>
      <c r="K67" s="15">
        <f t="shared" si="5"/>
        <v>2.2320560879621989</v>
      </c>
    </row>
    <row r="68" spans="1:11" x14ac:dyDescent="0.25">
      <c r="A68" s="8">
        <f t="shared" si="6"/>
        <v>0.42303240740740683</v>
      </c>
      <c r="B68">
        <v>310</v>
      </c>
      <c r="D68">
        <f t="shared" si="14"/>
        <v>-36395.501666666663</v>
      </c>
      <c r="E68">
        <f t="shared" si="15"/>
        <v>-77122.899999999994</v>
      </c>
      <c r="F68">
        <f t="shared" si="13"/>
        <v>8077.2000000000007</v>
      </c>
      <c r="G68" s="15">
        <f t="shared" si="3"/>
        <v>6.1441190476194603</v>
      </c>
      <c r="H68" s="15">
        <f t="shared" si="3"/>
        <v>157.63671428571396</v>
      </c>
      <c r="I68" s="15">
        <f t="shared" si="3"/>
        <v>-2.177142857143008</v>
      </c>
      <c r="J68" s="15">
        <f t="shared" si="4"/>
        <v>157.75640681020576</v>
      </c>
      <c r="K68" s="15">
        <f t="shared" si="5"/>
        <v>2.2320560879622402</v>
      </c>
    </row>
    <row r="69" spans="1:11" x14ac:dyDescent="0.25">
      <c r="A69" s="8">
        <f t="shared" si="6"/>
        <v>0.42309027777777719</v>
      </c>
      <c r="B69">
        <v>315</v>
      </c>
      <c r="D69">
        <f t="shared" si="14"/>
        <v>-36364.781071428566</v>
      </c>
      <c r="E69">
        <f t="shared" si="15"/>
        <v>-76334.716428571424</v>
      </c>
      <c r="F69">
        <f t="shared" si="13"/>
        <v>8066.3142857142857</v>
      </c>
      <c r="G69" s="15">
        <f t="shared" si="3"/>
        <v>6.1441190476180054</v>
      </c>
      <c r="H69" s="15">
        <f t="shared" si="3"/>
        <v>157.63671428571396</v>
      </c>
      <c r="I69" s="15">
        <f t="shared" si="3"/>
        <v>-2.177142857142826</v>
      </c>
      <c r="J69" s="15">
        <f t="shared" si="4"/>
        <v>157.7564068102057</v>
      </c>
      <c r="K69" s="15">
        <f t="shared" si="5"/>
        <v>2.2320560879617122</v>
      </c>
    </row>
    <row r="70" spans="1:11" x14ac:dyDescent="0.25">
      <c r="A70" s="8">
        <f>A69+5/24/3600</f>
        <v>0.42314814814814755</v>
      </c>
      <c r="B70">
        <v>320</v>
      </c>
      <c r="D70">
        <f t="shared" si="14"/>
        <v>-36334.060476190476</v>
      </c>
      <c r="E70">
        <f t="shared" si="15"/>
        <v>-75546.532857142854</v>
      </c>
      <c r="F70">
        <f t="shared" si="13"/>
        <v>8055.4285714285716</v>
      </c>
      <c r="G70" s="15">
        <f t="shared" si="3"/>
        <v>6.1441190476194603</v>
      </c>
      <c r="H70" s="15">
        <f t="shared" si="3"/>
        <v>157.63671428571396</v>
      </c>
      <c r="I70" s="15">
        <f t="shared" si="3"/>
        <v>-2.177142857142826</v>
      </c>
      <c r="J70" s="15">
        <f t="shared" si="4"/>
        <v>157.75640681020576</v>
      </c>
      <c r="K70" s="15">
        <f t="shared" si="5"/>
        <v>2.2320560879622402</v>
      </c>
    </row>
    <row r="71" spans="1:11" x14ac:dyDescent="0.25">
      <c r="A71" s="8">
        <f t="shared" si="6"/>
        <v>0.42320601851851791</v>
      </c>
      <c r="B71">
        <v>325</v>
      </c>
      <c r="D71">
        <f t="shared" si="14"/>
        <v>-36303.339880952379</v>
      </c>
      <c r="E71">
        <f t="shared" si="15"/>
        <v>-74758.349285714285</v>
      </c>
      <c r="F71">
        <f t="shared" si="13"/>
        <v>8044.5428571428574</v>
      </c>
      <c r="G71" s="15">
        <f t="shared" ref="G71:I134" si="16">(D72-D71)/($B72-$B71)</f>
        <v>6.1441190476194603</v>
      </c>
      <c r="H71" s="15">
        <f t="shared" si="16"/>
        <v>157.63671428571396</v>
      </c>
      <c r="I71" s="15">
        <f t="shared" si="16"/>
        <v>-2.177142857142826</v>
      </c>
      <c r="J71" s="15">
        <f t="shared" ref="J71:J134" si="17">SQRT(G71*G71+H71*H71)</f>
        <v>157.75640681020576</v>
      </c>
      <c r="K71" s="15">
        <f t="shared" ref="K71:K134" si="18">DEGREES(ATAN2(H71,G71))</f>
        <v>2.2320560879622402</v>
      </c>
    </row>
    <row r="72" spans="1:11" x14ac:dyDescent="0.25">
      <c r="A72" s="8">
        <f t="shared" si="6"/>
        <v>0.42326388888888827</v>
      </c>
      <c r="B72">
        <v>330</v>
      </c>
      <c r="D72">
        <f t="shared" si="14"/>
        <v>-36272.619285714281</v>
      </c>
      <c r="E72">
        <f t="shared" si="15"/>
        <v>-73970.165714285715</v>
      </c>
      <c r="F72">
        <f t="shared" si="13"/>
        <v>8033.6571428571433</v>
      </c>
      <c r="G72" s="15">
        <f t="shared" si="16"/>
        <v>6.1441190476194603</v>
      </c>
      <c r="H72" s="15">
        <f t="shared" si="16"/>
        <v>157.63671428571396</v>
      </c>
      <c r="I72" s="15">
        <f t="shared" si="16"/>
        <v>-2.177142857142826</v>
      </c>
      <c r="J72" s="15">
        <f t="shared" si="17"/>
        <v>157.75640681020576</v>
      </c>
      <c r="K72" s="15">
        <f t="shared" si="18"/>
        <v>2.2320560879622402</v>
      </c>
    </row>
    <row r="73" spans="1:11" x14ac:dyDescent="0.25">
      <c r="A73" s="8">
        <f t="shared" ref="A73:A102" si="19">A72+5/24/3600</f>
        <v>0.42332175925925863</v>
      </c>
      <c r="B73">
        <v>335</v>
      </c>
      <c r="D73">
        <f t="shared" si="14"/>
        <v>-36241.898690476184</v>
      </c>
      <c r="E73">
        <f t="shared" si="15"/>
        <v>-73181.982142857145</v>
      </c>
      <c r="F73">
        <f t="shared" si="13"/>
        <v>8022.7714285714292</v>
      </c>
      <c r="G73" s="15">
        <f t="shared" si="16"/>
        <v>6.1441190476180054</v>
      </c>
      <c r="H73" s="15">
        <f t="shared" si="16"/>
        <v>157.63671428571396</v>
      </c>
      <c r="I73" s="15">
        <f t="shared" si="16"/>
        <v>-2.177142857143008</v>
      </c>
      <c r="J73" s="15">
        <f t="shared" si="17"/>
        <v>157.7564068102057</v>
      </c>
      <c r="K73" s="15">
        <f t="shared" si="18"/>
        <v>2.2320560879617122</v>
      </c>
    </row>
    <row r="74" spans="1:11" x14ac:dyDescent="0.25">
      <c r="A74" s="8">
        <f t="shared" si="19"/>
        <v>0.423379629629629</v>
      </c>
      <c r="B74">
        <v>340</v>
      </c>
      <c r="D74">
        <f t="shared" si="14"/>
        <v>-36211.178095238094</v>
      </c>
      <c r="E74">
        <f t="shared" si="15"/>
        <v>-72393.798571428575</v>
      </c>
      <c r="F74">
        <f t="shared" si="13"/>
        <v>8011.8857142857141</v>
      </c>
      <c r="G74" s="15">
        <f t="shared" si="16"/>
        <v>6.1441190476194603</v>
      </c>
      <c r="H74" s="15">
        <f t="shared" si="16"/>
        <v>157.63671428571396</v>
      </c>
      <c r="I74" s="15">
        <f t="shared" si="16"/>
        <v>-2.177142857142826</v>
      </c>
      <c r="J74" s="15">
        <f t="shared" si="17"/>
        <v>157.75640681020576</v>
      </c>
      <c r="K74" s="15">
        <f t="shared" si="18"/>
        <v>2.2320560879622402</v>
      </c>
    </row>
    <row r="75" spans="1:11" x14ac:dyDescent="0.25">
      <c r="A75" s="8">
        <f t="shared" si="19"/>
        <v>0.42343749999999936</v>
      </c>
      <c r="B75">
        <v>345</v>
      </c>
      <c r="D75">
        <f t="shared" si="14"/>
        <v>-36180.457499999997</v>
      </c>
      <c r="E75">
        <f t="shared" si="15"/>
        <v>-71605.615000000005</v>
      </c>
      <c r="F75">
        <f t="shared" si="13"/>
        <v>8001</v>
      </c>
      <c r="G75" s="15">
        <f t="shared" si="16"/>
        <v>6.1441190476194603</v>
      </c>
      <c r="H75" s="15">
        <f t="shared" si="16"/>
        <v>157.63671428571396</v>
      </c>
      <c r="I75" s="15">
        <f t="shared" si="16"/>
        <v>-2.177142857142826</v>
      </c>
      <c r="J75" s="15">
        <f t="shared" si="17"/>
        <v>157.75640681020576</v>
      </c>
      <c r="K75" s="15">
        <f t="shared" si="18"/>
        <v>2.2320560879622402</v>
      </c>
    </row>
    <row r="76" spans="1:11" x14ac:dyDescent="0.25">
      <c r="A76" s="8">
        <f t="shared" si="19"/>
        <v>0.42349537037036972</v>
      </c>
      <c r="B76">
        <v>350</v>
      </c>
      <c r="D76">
        <f t="shared" si="14"/>
        <v>-36149.736904761899</v>
      </c>
      <c r="E76">
        <f t="shared" si="15"/>
        <v>-70817.431428571435</v>
      </c>
      <c r="F76">
        <f t="shared" si="13"/>
        <v>7990.1142857142859</v>
      </c>
      <c r="G76" s="15">
        <f t="shared" si="16"/>
        <v>6.1441190476180054</v>
      </c>
      <c r="H76" s="15">
        <f t="shared" si="16"/>
        <v>157.63671428571689</v>
      </c>
      <c r="I76" s="15">
        <f t="shared" si="16"/>
        <v>-2.177142857142826</v>
      </c>
      <c r="J76" s="15">
        <f t="shared" si="17"/>
        <v>157.75640681020863</v>
      </c>
      <c r="K76" s="15">
        <f t="shared" si="18"/>
        <v>2.2320560879616709</v>
      </c>
    </row>
    <row r="77" spans="1:11" x14ac:dyDescent="0.25">
      <c r="A77" s="8">
        <f t="shared" si="19"/>
        <v>0.42355324074074008</v>
      </c>
      <c r="B77">
        <v>355</v>
      </c>
      <c r="D77">
        <f t="shared" si="14"/>
        <v>-36119.016309523809</v>
      </c>
      <c r="E77">
        <f t="shared" si="15"/>
        <v>-70029.247857142851</v>
      </c>
      <c r="F77">
        <f t="shared" si="13"/>
        <v>7979.2285714285717</v>
      </c>
      <c r="G77" s="15">
        <f t="shared" si="16"/>
        <v>6.1441190476194603</v>
      </c>
      <c r="H77" s="15">
        <f t="shared" si="16"/>
        <v>157.63671428571107</v>
      </c>
      <c r="I77" s="15">
        <f t="shared" si="16"/>
        <v>-2.177142857142826</v>
      </c>
      <c r="J77" s="15">
        <f t="shared" si="17"/>
        <v>157.75640681020286</v>
      </c>
      <c r="K77" s="15">
        <f t="shared" si="18"/>
        <v>2.2320560879622806</v>
      </c>
    </row>
    <row r="78" spans="1:11" x14ac:dyDescent="0.25">
      <c r="A78" s="8">
        <f t="shared" si="19"/>
        <v>0.42361111111111044</v>
      </c>
      <c r="B78">
        <v>360</v>
      </c>
      <c r="D78">
        <f t="shared" si="14"/>
        <v>-36088.295714285712</v>
      </c>
      <c r="E78">
        <f t="shared" si="15"/>
        <v>-69241.064285714296</v>
      </c>
      <c r="F78">
        <f t="shared" si="13"/>
        <v>7968.3428571428576</v>
      </c>
      <c r="G78" s="15">
        <f t="shared" si="16"/>
        <v>6.1441190476194603</v>
      </c>
      <c r="H78" s="15">
        <f t="shared" si="16"/>
        <v>157.63671428571689</v>
      </c>
      <c r="I78" s="15">
        <f t="shared" si="16"/>
        <v>-2.177142857142826</v>
      </c>
      <c r="J78" s="15">
        <f t="shared" si="17"/>
        <v>157.75640681020869</v>
      </c>
      <c r="K78" s="15">
        <f t="shared" si="18"/>
        <v>2.2320560879621989</v>
      </c>
    </row>
    <row r="79" spans="1:11" x14ac:dyDescent="0.25">
      <c r="A79" s="8">
        <f t="shared" si="19"/>
        <v>0.4236689814814808</v>
      </c>
      <c r="B79">
        <v>365</v>
      </c>
      <c r="D79">
        <f t="shared" si="14"/>
        <v>-36057.575119047615</v>
      </c>
      <c r="E79">
        <f t="shared" si="15"/>
        <v>-68452.880714285711</v>
      </c>
      <c r="F79">
        <f t="shared" si="13"/>
        <v>7957.4571428571435</v>
      </c>
      <c r="G79" s="15">
        <f t="shared" si="16"/>
        <v>6.1441190476194603</v>
      </c>
      <c r="H79" s="15">
        <f t="shared" si="16"/>
        <v>157.63671428571396</v>
      </c>
      <c r="I79" s="15">
        <f t="shared" si="16"/>
        <v>-2.177142857143008</v>
      </c>
      <c r="J79" s="15">
        <f t="shared" si="17"/>
        <v>157.75640681020576</v>
      </c>
      <c r="K79" s="15">
        <f t="shared" si="18"/>
        <v>2.2320560879622402</v>
      </c>
    </row>
    <row r="80" spans="1:11" x14ac:dyDescent="0.25">
      <c r="A80" s="8">
        <f t="shared" si="19"/>
        <v>0.42372685185185116</v>
      </c>
      <c r="B80">
        <v>370</v>
      </c>
      <c r="D80">
        <f t="shared" si="14"/>
        <v>-36026.854523809518</v>
      </c>
      <c r="E80">
        <f t="shared" si="15"/>
        <v>-67664.697142857141</v>
      </c>
      <c r="F80">
        <f t="shared" si="13"/>
        <v>7946.5714285714284</v>
      </c>
      <c r="G80" s="15">
        <f t="shared" si="16"/>
        <v>6.1441190476180054</v>
      </c>
      <c r="H80" s="15">
        <f t="shared" si="16"/>
        <v>157.63671428571396</v>
      </c>
      <c r="I80" s="15">
        <f t="shared" si="16"/>
        <v>-2.177142857142826</v>
      </c>
      <c r="J80" s="15">
        <f t="shared" si="17"/>
        <v>157.7564068102057</v>
      </c>
      <c r="K80" s="15">
        <f t="shared" si="18"/>
        <v>2.2320560879617122</v>
      </c>
    </row>
    <row r="81" spans="1:11" x14ac:dyDescent="0.25">
      <c r="A81" s="8">
        <f t="shared" si="19"/>
        <v>0.42378472222222152</v>
      </c>
      <c r="B81">
        <v>375</v>
      </c>
      <c r="D81">
        <f t="shared" si="14"/>
        <v>-35996.133928571428</v>
      </c>
      <c r="E81">
        <f t="shared" si="15"/>
        <v>-66876.513571428572</v>
      </c>
      <c r="F81">
        <f t="shared" si="13"/>
        <v>7935.6857142857143</v>
      </c>
      <c r="G81" s="15">
        <f t="shared" si="16"/>
        <v>6.1441190476194603</v>
      </c>
      <c r="H81" s="15">
        <f t="shared" si="16"/>
        <v>157.63671428571396</v>
      </c>
      <c r="I81" s="15">
        <f t="shared" si="16"/>
        <v>-2.177142857142826</v>
      </c>
      <c r="J81" s="15">
        <f t="shared" si="17"/>
        <v>157.75640681020576</v>
      </c>
      <c r="K81" s="15">
        <f t="shared" si="18"/>
        <v>2.2320560879622402</v>
      </c>
    </row>
    <row r="82" spans="1:11" x14ac:dyDescent="0.25">
      <c r="A82" s="8">
        <f t="shared" si="19"/>
        <v>0.42384259259259188</v>
      </c>
      <c r="B82">
        <v>380</v>
      </c>
      <c r="D82">
        <f t="shared" si="14"/>
        <v>-35965.41333333333</v>
      </c>
      <c r="E82">
        <f t="shared" si="15"/>
        <v>-66088.33</v>
      </c>
      <c r="F82">
        <f t="shared" si="13"/>
        <v>7924.8</v>
      </c>
      <c r="G82" s="15">
        <f t="shared" si="16"/>
        <v>6.1441190476194603</v>
      </c>
      <c r="H82" s="15">
        <f t="shared" si="16"/>
        <v>157.63671428571396</v>
      </c>
      <c r="I82" s="15">
        <f t="shared" si="16"/>
        <v>-2.177142857142826</v>
      </c>
      <c r="J82" s="15">
        <f t="shared" si="17"/>
        <v>157.75640681020576</v>
      </c>
      <c r="K82" s="15">
        <f t="shared" si="18"/>
        <v>2.2320560879622402</v>
      </c>
    </row>
    <row r="83" spans="1:11" x14ac:dyDescent="0.25">
      <c r="A83" s="8">
        <f t="shared" si="19"/>
        <v>0.42390046296296224</v>
      </c>
      <c r="B83">
        <v>385</v>
      </c>
      <c r="D83">
        <f t="shared" si="14"/>
        <v>-35934.692738095233</v>
      </c>
      <c r="E83">
        <f t="shared" si="15"/>
        <v>-65300.146428571432</v>
      </c>
      <c r="F83">
        <f t="shared" si="13"/>
        <v>7913.9142857142861</v>
      </c>
      <c r="G83" s="15">
        <f t="shared" si="16"/>
        <v>6.1441190476180054</v>
      </c>
      <c r="H83" s="15">
        <f t="shared" si="16"/>
        <v>157.63671428571396</v>
      </c>
      <c r="I83" s="15">
        <f t="shared" si="16"/>
        <v>-2.177142857142826</v>
      </c>
      <c r="J83" s="15">
        <f t="shared" si="17"/>
        <v>157.7564068102057</v>
      </c>
      <c r="K83" s="15">
        <f t="shared" si="18"/>
        <v>2.2320560879617122</v>
      </c>
    </row>
    <row r="84" spans="1:11" x14ac:dyDescent="0.25">
      <c r="A84" s="8">
        <f t="shared" si="19"/>
        <v>0.4239583333333326</v>
      </c>
      <c r="B84">
        <v>390</v>
      </c>
      <c r="D84">
        <f>D$3+G$3*($B84-$B$54)</f>
        <v>-35903.972142857143</v>
      </c>
      <c r="E84">
        <f>E$3+H$3*($B84-$B$54)</f>
        <v>-64511.962857142862</v>
      </c>
      <c r="F84">
        <f t="shared" si="13"/>
        <v>7903.0285714285719</v>
      </c>
      <c r="G84" s="15">
        <f t="shared" si="16"/>
        <v>6.1441190476194603</v>
      </c>
      <c r="H84" s="15">
        <f t="shared" si="16"/>
        <v>157.63671428571396</v>
      </c>
      <c r="I84" s="15">
        <f t="shared" si="16"/>
        <v>-2.177142857143008</v>
      </c>
      <c r="J84" s="15">
        <f t="shared" si="17"/>
        <v>157.75640681020576</v>
      </c>
      <c r="K84" s="15">
        <f t="shared" si="18"/>
        <v>2.2320560879622402</v>
      </c>
    </row>
    <row r="85" spans="1:11" x14ac:dyDescent="0.25">
      <c r="A85" s="8">
        <f t="shared" si="19"/>
        <v>0.42401620370370297</v>
      </c>
      <c r="B85">
        <v>395</v>
      </c>
      <c r="D85">
        <f t="shared" ref="D85:D110" si="20">D$3+G$3*($B85-$B$54)</f>
        <v>-35873.251547619046</v>
      </c>
      <c r="E85">
        <f t="shared" ref="E85:E110" si="21">E$3+H$3*($B85-$B$54)</f>
        <v>-63723.779285714292</v>
      </c>
      <c r="F85">
        <f t="shared" si="13"/>
        <v>7892.1428571428569</v>
      </c>
      <c r="G85" s="15">
        <f t="shared" si="16"/>
        <v>6.1441190476194603</v>
      </c>
      <c r="H85" s="15">
        <f t="shared" si="16"/>
        <v>157.63671428571541</v>
      </c>
      <c r="I85" s="15">
        <f t="shared" si="16"/>
        <v>-2.177142857142826</v>
      </c>
      <c r="J85" s="15">
        <f t="shared" si="17"/>
        <v>157.75640681020721</v>
      </c>
      <c r="K85" s="15">
        <f t="shared" si="18"/>
        <v>2.2320560879622198</v>
      </c>
    </row>
    <row r="86" spans="1:11" x14ac:dyDescent="0.25">
      <c r="A86" s="8">
        <f t="shared" si="19"/>
        <v>0.42407407407407333</v>
      </c>
      <c r="B86">
        <v>400</v>
      </c>
      <c r="D86">
        <f t="shared" si="20"/>
        <v>-35842.530952380948</v>
      </c>
      <c r="E86">
        <f t="shared" si="21"/>
        <v>-62935.595714285715</v>
      </c>
      <c r="F86">
        <f t="shared" si="13"/>
        <v>7881.2571428571428</v>
      </c>
      <c r="G86" s="15">
        <f t="shared" si="16"/>
        <v>6.1441190476194603</v>
      </c>
      <c r="H86" s="15">
        <f t="shared" si="16"/>
        <v>157.63671428571396</v>
      </c>
      <c r="I86" s="15">
        <f t="shared" si="16"/>
        <v>-2.177142857142826</v>
      </c>
      <c r="J86" s="15">
        <f t="shared" si="17"/>
        <v>157.75640681020576</v>
      </c>
      <c r="K86" s="15">
        <f t="shared" si="18"/>
        <v>2.2320560879622402</v>
      </c>
    </row>
    <row r="87" spans="1:11" x14ac:dyDescent="0.25">
      <c r="A87" s="8">
        <f t="shared" si="19"/>
        <v>0.42413194444444369</v>
      </c>
      <c r="B87">
        <v>405</v>
      </c>
      <c r="D87">
        <f t="shared" si="20"/>
        <v>-35811.810357142851</v>
      </c>
      <c r="E87">
        <f t="shared" si="21"/>
        <v>-62147.412142857145</v>
      </c>
      <c r="F87">
        <f t="shared" si="13"/>
        <v>7870.3714285714286</v>
      </c>
      <c r="G87" s="15">
        <f t="shared" si="16"/>
        <v>6.1441190476180054</v>
      </c>
      <c r="H87" s="15">
        <f t="shared" si="16"/>
        <v>157.63671428571396</v>
      </c>
      <c r="I87" s="15">
        <f t="shared" si="16"/>
        <v>-2.177142857142826</v>
      </c>
      <c r="J87" s="15">
        <f t="shared" si="17"/>
        <v>157.7564068102057</v>
      </c>
      <c r="K87" s="15">
        <f t="shared" si="18"/>
        <v>2.2320560879617122</v>
      </c>
    </row>
    <row r="88" spans="1:11" x14ac:dyDescent="0.25">
      <c r="A88" s="8">
        <f t="shared" si="19"/>
        <v>0.42418981481481405</v>
      </c>
      <c r="B88">
        <v>410</v>
      </c>
      <c r="D88">
        <f t="shared" si="20"/>
        <v>-35781.089761904761</v>
      </c>
      <c r="E88">
        <f t="shared" si="21"/>
        <v>-61359.228571428575</v>
      </c>
      <c r="F88">
        <f t="shared" si="13"/>
        <v>7859.4857142857145</v>
      </c>
      <c r="G88" s="15">
        <f t="shared" si="16"/>
        <v>6.1441190476194603</v>
      </c>
      <c r="H88" s="15">
        <f t="shared" si="16"/>
        <v>157.63671428571541</v>
      </c>
      <c r="I88" s="15">
        <f t="shared" si="16"/>
        <v>-2.177142857142826</v>
      </c>
      <c r="J88" s="15">
        <f t="shared" si="17"/>
        <v>157.75640681020721</v>
      </c>
      <c r="K88" s="15">
        <f t="shared" si="18"/>
        <v>2.2320560879622198</v>
      </c>
    </row>
    <row r="89" spans="1:11" x14ac:dyDescent="0.25">
      <c r="A89" s="8">
        <f t="shared" si="19"/>
        <v>0.42424768518518441</v>
      </c>
      <c r="B89">
        <v>415</v>
      </c>
      <c r="D89">
        <f t="shared" si="20"/>
        <v>-35750.369166666664</v>
      </c>
      <c r="E89">
        <f t="shared" si="21"/>
        <v>-60571.044999999998</v>
      </c>
      <c r="F89">
        <f t="shared" si="13"/>
        <v>7848.6</v>
      </c>
      <c r="G89" s="15">
        <f t="shared" si="16"/>
        <v>6.1441190476194603</v>
      </c>
      <c r="H89" s="15">
        <f t="shared" si="16"/>
        <v>157.63671428571396</v>
      </c>
      <c r="I89" s="15">
        <f t="shared" si="16"/>
        <v>-2.177142857142826</v>
      </c>
      <c r="J89" s="15">
        <f t="shared" si="17"/>
        <v>157.75640681020576</v>
      </c>
      <c r="K89" s="15">
        <f t="shared" si="18"/>
        <v>2.2320560879622402</v>
      </c>
    </row>
    <row r="90" spans="1:11" x14ac:dyDescent="0.25">
      <c r="A90" s="8">
        <f t="shared" si="19"/>
        <v>0.42430555555555477</v>
      </c>
      <c r="B90">
        <v>420</v>
      </c>
      <c r="D90">
        <f t="shared" si="20"/>
        <v>-35719.648571428566</v>
      </c>
      <c r="E90">
        <f t="shared" si="21"/>
        <v>-59782.861428571428</v>
      </c>
      <c r="F90">
        <f t="shared" si="13"/>
        <v>7837.7142857142862</v>
      </c>
      <c r="G90" s="15">
        <f t="shared" si="16"/>
        <v>6.1441190476180054</v>
      </c>
      <c r="H90" s="15">
        <f t="shared" si="16"/>
        <v>157.63671428571396</v>
      </c>
      <c r="I90" s="15">
        <f t="shared" si="16"/>
        <v>-2.177142857143008</v>
      </c>
      <c r="J90" s="15">
        <f t="shared" si="17"/>
        <v>157.7564068102057</v>
      </c>
      <c r="K90" s="15">
        <f t="shared" si="18"/>
        <v>2.2320560879617122</v>
      </c>
    </row>
    <row r="91" spans="1:11" x14ac:dyDescent="0.25">
      <c r="A91" s="8">
        <f t="shared" si="19"/>
        <v>0.42436342592592513</v>
      </c>
      <c r="B91">
        <v>425</v>
      </c>
      <c r="D91">
        <f t="shared" si="20"/>
        <v>-35688.927976190476</v>
      </c>
      <c r="E91">
        <f t="shared" si="21"/>
        <v>-58994.677857142859</v>
      </c>
      <c r="F91">
        <f t="shared" si="13"/>
        <v>7826.8285714285712</v>
      </c>
      <c r="G91" s="15">
        <f t="shared" si="16"/>
        <v>6.1441190476194603</v>
      </c>
      <c r="H91" s="15">
        <f t="shared" si="16"/>
        <v>157.63671428571396</v>
      </c>
      <c r="I91" s="15">
        <f t="shared" si="16"/>
        <v>-2.177142857142826</v>
      </c>
      <c r="J91" s="15">
        <f t="shared" si="17"/>
        <v>157.75640681020576</v>
      </c>
      <c r="K91" s="15">
        <f t="shared" si="18"/>
        <v>2.2320560879622402</v>
      </c>
    </row>
    <row r="92" spans="1:11" x14ac:dyDescent="0.25">
      <c r="A92" s="8">
        <f t="shared" si="19"/>
        <v>0.42442129629629549</v>
      </c>
      <c r="B92">
        <v>430</v>
      </c>
      <c r="D92">
        <f t="shared" si="20"/>
        <v>-35658.207380952379</v>
      </c>
      <c r="E92">
        <f t="shared" si="21"/>
        <v>-58206.494285714289</v>
      </c>
      <c r="F92">
        <f t="shared" si="13"/>
        <v>7815.9428571428571</v>
      </c>
      <c r="G92" s="15">
        <f t="shared" si="16"/>
        <v>6.1441190476194603</v>
      </c>
      <c r="H92" s="15">
        <f t="shared" si="16"/>
        <v>157.63671428571396</v>
      </c>
      <c r="I92" s="15">
        <f t="shared" si="16"/>
        <v>-2.177142857142826</v>
      </c>
      <c r="J92" s="15">
        <f t="shared" si="17"/>
        <v>157.75640681020576</v>
      </c>
      <c r="K92" s="15">
        <f t="shared" si="18"/>
        <v>2.2320560879622402</v>
      </c>
    </row>
    <row r="93" spans="1:11" x14ac:dyDescent="0.25">
      <c r="A93" s="8">
        <f t="shared" si="19"/>
        <v>0.42447916666666585</v>
      </c>
      <c r="B93">
        <v>435</v>
      </c>
      <c r="D93">
        <f t="shared" si="20"/>
        <v>-35627.486785714282</v>
      </c>
      <c r="E93">
        <f t="shared" si="21"/>
        <v>-57418.310714285719</v>
      </c>
      <c r="F93">
        <f t="shared" si="13"/>
        <v>7805.0571428571429</v>
      </c>
      <c r="G93" s="15">
        <f t="shared" si="16"/>
        <v>6.1441190476194603</v>
      </c>
      <c r="H93" s="15">
        <f t="shared" si="16"/>
        <v>157.63671428571396</v>
      </c>
      <c r="I93" s="15">
        <f t="shared" si="16"/>
        <v>-2.177142857142826</v>
      </c>
      <c r="J93" s="15">
        <f t="shared" si="17"/>
        <v>157.75640681020576</v>
      </c>
      <c r="K93" s="15">
        <f t="shared" si="18"/>
        <v>2.2320560879622402</v>
      </c>
    </row>
    <row r="94" spans="1:11" x14ac:dyDescent="0.25">
      <c r="A94" s="8">
        <f t="shared" si="19"/>
        <v>0.42453703703703621</v>
      </c>
      <c r="B94">
        <v>440</v>
      </c>
      <c r="D94">
        <f t="shared" si="20"/>
        <v>-35596.766190476184</v>
      </c>
      <c r="E94">
        <f t="shared" si="21"/>
        <v>-56630.127142857149</v>
      </c>
      <c r="F94">
        <f t="shared" si="13"/>
        <v>7794.1714285714288</v>
      </c>
      <c r="G94" s="15">
        <f t="shared" si="16"/>
        <v>6.1441190476180054</v>
      </c>
      <c r="H94" s="15">
        <f t="shared" si="16"/>
        <v>157.63671428571396</v>
      </c>
      <c r="I94" s="15">
        <f t="shared" si="16"/>
        <v>-2.177142857142826</v>
      </c>
      <c r="J94" s="15">
        <f t="shared" si="17"/>
        <v>157.7564068102057</v>
      </c>
      <c r="K94" s="15">
        <f t="shared" si="18"/>
        <v>2.2320560879617122</v>
      </c>
    </row>
    <row r="95" spans="1:11" x14ac:dyDescent="0.25">
      <c r="A95" s="8">
        <f>A94+5/24/3600</f>
        <v>0.42459490740740657</v>
      </c>
      <c r="B95">
        <v>445</v>
      </c>
      <c r="D95">
        <f t="shared" si="20"/>
        <v>-35566.045595238094</v>
      </c>
      <c r="E95">
        <f t="shared" si="21"/>
        <v>-55841.943571428579</v>
      </c>
      <c r="F95">
        <f t="shared" si="13"/>
        <v>7783.2857142857147</v>
      </c>
      <c r="G95" s="15">
        <f t="shared" si="16"/>
        <v>6.1441190476194603</v>
      </c>
      <c r="H95" s="15">
        <f t="shared" si="16"/>
        <v>157.63671428571541</v>
      </c>
      <c r="I95" s="15">
        <f t="shared" si="16"/>
        <v>-2.177142857143008</v>
      </c>
      <c r="J95" s="15">
        <f t="shared" si="17"/>
        <v>157.75640681020721</v>
      </c>
      <c r="K95" s="15">
        <f t="shared" si="18"/>
        <v>2.2320560879622198</v>
      </c>
    </row>
    <row r="96" spans="1:11" x14ac:dyDescent="0.25">
      <c r="A96" s="8">
        <f t="shared" si="19"/>
        <v>0.42465277777777694</v>
      </c>
      <c r="B96">
        <v>450</v>
      </c>
      <c r="D96">
        <f t="shared" si="20"/>
        <v>-35535.324999999997</v>
      </c>
      <c r="E96">
        <f t="shared" si="21"/>
        <v>-55053.760000000002</v>
      </c>
      <c r="F96">
        <f t="shared" si="13"/>
        <v>7772.4</v>
      </c>
      <c r="G96" s="15">
        <f t="shared" si="16"/>
        <v>6.1441190476194603</v>
      </c>
      <c r="H96" s="15">
        <f t="shared" si="16"/>
        <v>157.63671428571396</v>
      </c>
      <c r="I96" s="15">
        <f t="shared" si="16"/>
        <v>-2.177142857142826</v>
      </c>
      <c r="J96" s="15">
        <f t="shared" si="17"/>
        <v>157.75640681020576</v>
      </c>
      <c r="K96" s="15">
        <f t="shared" si="18"/>
        <v>2.2320560879622402</v>
      </c>
    </row>
    <row r="97" spans="1:11" x14ac:dyDescent="0.25">
      <c r="A97" s="8">
        <f t="shared" si="19"/>
        <v>0.4247106481481473</v>
      </c>
      <c r="B97">
        <v>455</v>
      </c>
      <c r="D97">
        <f t="shared" si="20"/>
        <v>-35504.6044047619</v>
      </c>
      <c r="E97">
        <f t="shared" si="21"/>
        <v>-54265.576428571432</v>
      </c>
      <c r="F97">
        <f t="shared" si="13"/>
        <v>7761.5142857142855</v>
      </c>
      <c r="G97" s="15">
        <f t="shared" si="16"/>
        <v>6.1441190476180054</v>
      </c>
      <c r="H97" s="15">
        <f t="shared" si="16"/>
        <v>157.63671428571396</v>
      </c>
      <c r="I97" s="15">
        <f t="shared" si="16"/>
        <v>-2.177142857142826</v>
      </c>
      <c r="J97" s="15">
        <f t="shared" si="17"/>
        <v>157.7564068102057</v>
      </c>
      <c r="K97" s="15">
        <f t="shared" si="18"/>
        <v>2.2320560879617122</v>
      </c>
    </row>
    <row r="98" spans="1:11" x14ac:dyDescent="0.25">
      <c r="A98" s="8">
        <f t="shared" si="19"/>
        <v>0.42476851851851766</v>
      </c>
      <c r="B98">
        <v>460</v>
      </c>
      <c r="D98">
        <f t="shared" si="20"/>
        <v>-35473.88380952381</v>
      </c>
      <c r="E98">
        <f t="shared" si="21"/>
        <v>-53477.392857142862</v>
      </c>
      <c r="F98">
        <f t="shared" si="13"/>
        <v>7750.6285714285714</v>
      </c>
      <c r="G98" s="15">
        <f t="shared" si="16"/>
        <v>6.1441190476194603</v>
      </c>
      <c r="H98" s="15">
        <f t="shared" si="16"/>
        <v>157.63671428571396</v>
      </c>
      <c r="I98" s="15">
        <f t="shared" si="16"/>
        <v>-2.177142857142826</v>
      </c>
      <c r="J98" s="15">
        <f t="shared" si="17"/>
        <v>157.75640681020576</v>
      </c>
      <c r="K98" s="15">
        <f t="shared" si="18"/>
        <v>2.2320560879622402</v>
      </c>
    </row>
    <row r="99" spans="1:11" x14ac:dyDescent="0.25">
      <c r="A99" s="8">
        <f t="shared" si="19"/>
        <v>0.42482638888888802</v>
      </c>
      <c r="B99">
        <v>465</v>
      </c>
      <c r="D99">
        <f t="shared" si="20"/>
        <v>-35443.163214285712</v>
      </c>
      <c r="E99">
        <f t="shared" si="21"/>
        <v>-52689.209285714292</v>
      </c>
      <c r="F99">
        <f t="shared" si="13"/>
        <v>7739.7428571428572</v>
      </c>
      <c r="G99" s="15">
        <f t="shared" si="16"/>
        <v>6.1441190476194603</v>
      </c>
      <c r="H99" s="15">
        <f t="shared" si="16"/>
        <v>157.63671428571541</v>
      </c>
      <c r="I99" s="15">
        <f t="shared" si="16"/>
        <v>-2.177142857142826</v>
      </c>
      <c r="J99" s="15">
        <f t="shared" si="17"/>
        <v>157.75640681020721</v>
      </c>
      <c r="K99" s="15">
        <f t="shared" si="18"/>
        <v>2.2320560879622198</v>
      </c>
    </row>
    <row r="100" spans="1:11" x14ac:dyDescent="0.25">
      <c r="A100" s="8">
        <f t="shared" si="19"/>
        <v>0.42488425925925838</v>
      </c>
      <c r="B100">
        <v>470</v>
      </c>
      <c r="D100">
        <f t="shared" si="20"/>
        <v>-35412.442619047615</v>
      </c>
      <c r="E100">
        <f t="shared" si="21"/>
        <v>-51901.025714285715</v>
      </c>
      <c r="F100">
        <f t="shared" si="13"/>
        <v>7728.8571428571431</v>
      </c>
      <c r="G100" s="15">
        <f t="shared" si="16"/>
        <v>6.1441190476194603</v>
      </c>
      <c r="H100" s="15">
        <f t="shared" si="16"/>
        <v>157.63671428571396</v>
      </c>
      <c r="I100" s="15">
        <f t="shared" si="16"/>
        <v>-2.177142857142826</v>
      </c>
      <c r="J100" s="15">
        <f t="shared" si="17"/>
        <v>157.75640681020576</v>
      </c>
      <c r="K100" s="15">
        <f t="shared" si="18"/>
        <v>2.2320560879622402</v>
      </c>
    </row>
    <row r="101" spans="1:11" x14ac:dyDescent="0.25">
      <c r="A101" s="8">
        <f t="shared" si="19"/>
        <v>0.42494212962962874</v>
      </c>
      <c r="B101">
        <v>475</v>
      </c>
      <c r="D101">
        <f t="shared" si="20"/>
        <v>-35381.722023809518</v>
      </c>
      <c r="E101">
        <f t="shared" si="21"/>
        <v>-51112.842142857146</v>
      </c>
      <c r="F101">
        <f t="shared" si="13"/>
        <v>7717.971428571429</v>
      </c>
      <c r="G101" s="15">
        <f t="shared" si="16"/>
        <v>6.1441190476180054</v>
      </c>
      <c r="H101" s="15">
        <f t="shared" si="16"/>
        <v>157.63671428571396</v>
      </c>
      <c r="I101" s="15">
        <f t="shared" si="16"/>
        <v>-2.177142857142826</v>
      </c>
      <c r="J101" s="15">
        <f t="shared" si="17"/>
        <v>157.7564068102057</v>
      </c>
      <c r="K101" s="15">
        <f t="shared" si="18"/>
        <v>2.2320560879617122</v>
      </c>
    </row>
    <row r="102" spans="1:11" x14ac:dyDescent="0.25">
      <c r="A102" s="8">
        <f t="shared" si="19"/>
        <v>0.4249999999999991</v>
      </c>
      <c r="B102">
        <v>480</v>
      </c>
      <c r="D102">
        <f t="shared" si="20"/>
        <v>-35351.001428571428</v>
      </c>
      <c r="E102">
        <f t="shared" si="21"/>
        <v>-50324.658571428576</v>
      </c>
      <c r="F102">
        <f t="shared" si="13"/>
        <v>7707.0857142857149</v>
      </c>
      <c r="G102" s="15">
        <f t="shared" si="16"/>
        <v>6.1441190476194603</v>
      </c>
      <c r="H102" s="15">
        <f t="shared" si="16"/>
        <v>157.63671428571396</v>
      </c>
      <c r="I102" s="15">
        <f t="shared" si="16"/>
        <v>-2.177142857143008</v>
      </c>
      <c r="J102" s="15">
        <f t="shared" si="17"/>
        <v>157.75640681020576</v>
      </c>
      <c r="K102" s="15">
        <f t="shared" si="18"/>
        <v>2.2320560879622402</v>
      </c>
    </row>
    <row r="103" spans="1:11" x14ac:dyDescent="0.25">
      <c r="A103" s="8">
        <f>A102+5/24/3600</f>
        <v>0.42505787037036946</v>
      </c>
      <c r="B103">
        <v>485</v>
      </c>
      <c r="D103">
        <f t="shared" si="20"/>
        <v>-35320.280833333331</v>
      </c>
      <c r="E103">
        <f t="shared" si="21"/>
        <v>-49536.475000000006</v>
      </c>
      <c r="F103">
        <f t="shared" si="13"/>
        <v>7696.2</v>
      </c>
      <c r="G103" s="15">
        <f t="shared" si="16"/>
        <v>6.1441190476194603</v>
      </c>
      <c r="H103" s="15">
        <f t="shared" si="16"/>
        <v>157.63671428571541</v>
      </c>
      <c r="I103" s="15">
        <f t="shared" si="16"/>
        <v>-2.177142857142826</v>
      </c>
      <c r="J103" s="15">
        <f t="shared" si="17"/>
        <v>157.75640681020721</v>
      </c>
      <c r="K103" s="15">
        <f t="shared" si="18"/>
        <v>2.2320560879622198</v>
      </c>
    </row>
    <row r="104" spans="1:11" x14ac:dyDescent="0.25">
      <c r="A104" s="8">
        <f t="shared" ref="A104:A120" si="22">A103+5/24/3600</f>
        <v>0.42511574074073982</v>
      </c>
      <c r="B104">
        <v>490</v>
      </c>
      <c r="D104">
        <f t="shared" si="20"/>
        <v>-35289.560238095233</v>
      </c>
      <c r="E104">
        <f t="shared" si="21"/>
        <v>-48748.291428571429</v>
      </c>
      <c r="F104">
        <f t="shared" si="13"/>
        <v>7685.3142857142857</v>
      </c>
      <c r="G104" s="15">
        <f t="shared" si="16"/>
        <v>6.1441190476180054</v>
      </c>
      <c r="H104" s="15">
        <f t="shared" si="16"/>
        <v>157.63671428571396</v>
      </c>
      <c r="I104" s="15">
        <f t="shared" si="16"/>
        <v>-2.177142857142826</v>
      </c>
      <c r="J104" s="15">
        <f t="shared" si="17"/>
        <v>157.7564068102057</v>
      </c>
      <c r="K104" s="15">
        <f t="shared" si="18"/>
        <v>2.2320560879617122</v>
      </c>
    </row>
    <row r="105" spans="1:11" x14ac:dyDescent="0.25">
      <c r="A105" s="8">
        <f t="shared" si="22"/>
        <v>0.42517361111111018</v>
      </c>
      <c r="B105">
        <v>495</v>
      </c>
      <c r="D105">
        <f t="shared" si="20"/>
        <v>-35258.839642857143</v>
      </c>
      <c r="E105">
        <f t="shared" si="21"/>
        <v>-47960.107857142859</v>
      </c>
      <c r="F105">
        <f t="shared" si="13"/>
        <v>7674.4285714285716</v>
      </c>
      <c r="G105" s="15">
        <f t="shared" si="16"/>
        <v>6.1441190476194603</v>
      </c>
      <c r="H105" s="15">
        <f t="shared" si="16"/>
        <v>157.63671428571396</v>
      </c>
      <c r="I105" s="15">
        <f t="shared" si="16"/>
        <v>-2.177142857142826</v>
      </c>
      <c r="J105" s="15">
        <f t="shared" si="17"/>
        <v>157.75640681020576</v>
      </c>
      <c r="K105" s="15">
        <f t="shared" si="18"/>
        <v>2.2320560879622402</v>
      </c>
    </row>
    <row r="106" spans="1:11" x14ac:dyDescent="0.25">
      <c r="A106" s="8">
        <f t="shared" si="22"/>
        <v>0.42523148148148054</v>
      </c>
      <c r="B106">
        <v>500</v>
      </c>
      <c r="D106">
        <f t="shared" si="20"/>
        <v>-35228.119047619046</v>
      </c>
      <c r="E106">
        <f t="shared" si="21"/>
        <v>-47171.924285714289</v>
      </c>
      <c r="F106">
        <f t="shared" si="13"/>
        <v>7663.5428571428574</v>
      </c>
      <c r="G106" s="15">
        <f t="shared" si="16"/>
        <v>6.1441190476194603</v>
      </c>
      <c r="H106" s="15">
        <f t="shared" si="16"/>
        <v>157.63671428571396</v>
      </c>
      <c r="I106" s="15">
        <f t="shared" si="16"/>
        <v>-2.177142857143008</v>
      </c>
      <c r="J106" s="15">
        <f t="shared" si="17"/>
        <v>157.75640681020576</v>
      </c>
      <c r="K106" s="15">
        <f t="shared" si="18"/>
        <v>2.2320560879622402</v>
      </c>
    </row>
    <row r="107" spans="1:11" x14ac:dyDescent="0.25">
      <c r="A107" s="8">
        <f t="shared" si="22"/>
        <v>0.42528935185185091</v>
      </c>
      <c r="B107">
        <v>505</v>
      </c>
      <c r="D107">
        <f t="shared" si="20"/>
        <v>-35197.398452380949</v>
      </c>
      <c r="E107">
        <f t="shared" si="21"/>
        <v>-46383.740714285719</v>
      </c>
      <c r="F107">
        <f t="shared" si="13"/>
        <v>7652.6571428571424</v>
      </c>
      <c r="G107" s="15">
        <f t="shared" si="16"/>
        <v>6.1441190476194603</v>
      </c>
      <c r="H107" s="15">
        <f t="shared" si="16"/>
        <v>157.63671428571396</v>
      </c>
      <c r="I107" s="15">
        <f t="shared" si="16"/>
        <v>-2.177142857142826</v>
      </c>
      <c r="J107" s="15">
        <f t="shared" si="17"/>
        <v>157.75640681020576</v>
      </c>
      <c r="K107" s="15">
        <f t="shared" si="18"/>
        <v>2.2320560879622402</v>
      </c>
    </row>
    <row r="108" spans="1:11" x14ac:dyDescent="0.25">
      <c r="A108" s="8">
        <f t="shared" si="22"/>
        <v>0.42534722222222127</v>
      </c>
      <c r="B108">
        <v>510</v>
      </c>
      <c r="D108">
        <f t="shared" si="20"/>
        <v>-35166.677857142851</v>
      </c>
      <c r="E108">
        <f t="shared" si="21"/>
        <v>-45595.557142857149</v>
      </c>
      <c r="F108">
        <f t="shared" si="13"/>
        <v>7641.7714285714283</v>
      </c>
      <c r="G108" s="15">
        <f t="shared" si="16"/>
        <v>6.1441190476180054</v>
      </c>
      <c r="H108" s="15">
        <f t="shared" si="16"/>
        <v>157.63671428571541</v>
      </c>
      <c r="I108" s="15">
        <f t="shared" si="16"/>
        <v>-2.177142857142826</v>
      </c>
      <c r="J108" s="15">
        <f t="shared" si="17"/>
        <v>157.75640681020715</v>
      </c>
      <c r="K108" s="15">
        <f t="shared" si="18"/>
        <v>2.2320560879616913</v>
      </c>
    </row>
    <row r="109" spans="1:11" x14ac:dyDescent="0.25">
      <c r="A109" s="8">
        <f t="shared" si="22"/>
        <v>0.42540509259259163</v>
      </c>
      <c r="B109">
        <v>515</v>
      </c>
      <c r="D109">
        <f t="shared" si="20"/>
        <v>-35135.957261904761</v>
      </c>
      <c r="E109">
        <f t="shared" si="21"/>
        <v>-44807.373571428572</v>
      </c>
      <c r="F109">
        <f t="shared" si="13"/>
        <v>7630.8857142857141</v>
      </c>
      <c r="G109" s="15">
        <f t="shared" si="16"/>
        <v>6.1441190476194603</v>
      </c>
      <c r="H109" s="15">
        <f t="shared" si="16"/>
        <v>157.63671428571396</v>
      </c>
      <c r="I109" s="15">
        <f t="shared" si="16"/>
        <v>-2.177142857142826</v>
      </c>
      <c r="J109" s="15">
        <f t="shared" si="17"/>
        <v>157.75640681020576</v>
      </c>
      <c r="K109" s="15">
        <f t="shared" si="18"/>
        <v>2.2320560879622402</v>
      </c>
    </row>
    <row r="110" spans="1:11" x14ac:dyDescent="0.25">
      <c r="A110" s="8">
        <f t="shared" si="22"/>
        <v>0.42546296296296199</v>
      </c>
      <c r="B110">
        <v>520</v>
      </c>
      <c r="D110">
        <f t="shared" si="20"/>
        <v>-35105.236666666664</v>
      </c>
      <c r="E110">
        <f t="shared" si="21"/>
        <v>-44019.19</v>
      </c>
      <c r="F110">
        <f t="shared" si="13"/>
        <v>7620</v>
      </c>
      <c r="G110" s="15">
        <f t="shared" si="16"/>
        <v>6.1441190476194603</v>
      </c>
      <c r="H110" s="15">
        <f t="shared" si="16"/>
        <v>157.63671428571396</v>
      </c>
      <c r="I110" s="15">
        <f t="shared" si="16"/>
        <v>-2.177142857142826</v>
      </c>
      <c r="J110" s="15">
        <f t="shared" si="17"/>
        <v>157.75640681020576</v>
      </c>
      <c r="K110" s="15">
        <f t="shared" si="18"/>
        <v>2.2320560879622402</v>
      </c>
    </row>
    <row r="111" spans="1:11" x14ac:dyDescent="0.25">
      <c r="A111" s="8">
        <f t="shared" si="22"/>
        <v>0.42552083333333235</v>
      </c>
      <c r="B111">
        <v>525</v>
      </c>
      <c r="D111">
        <f>D$3+G$3*($B111-$B$54)</f>
        <v>-35074.516071428567</v>
      </c>
      <c r="E111">
        <f>E$3+H$3*($B111-$B$54)</f>
        <v>-43231.006428571432</v>
      </c>
      <c r="F111">
        <f t="shared" si="13"/>
        <v>7609.1142857142859</v>
      </c>
      <c r="G111" s="15">
        <f t="shared" si="16"/>
        <v>6.1441190476180054</v>
      </c>
      <c r="H111" s="15">
        <f t="shared" si="16"/>
        <v>157.63671428571396</v>
      </c>
      <c r="I111" s="15">
        <f t="shared" si="16"/>
        <v>-2.177142857142826</v>
      </c>
      <c r="J111" s="15">
        <f t="shared" si="17"/>
        <v>157.7564068102057</v>
      </c>
      <c r="K111" s="15">
        <f t="shared" si="18"/>
        <v>2.2320560879617122</v>
      </c>
    </row>
    <row r="112" spans="1:11" x14ac:dyDescent="0.25">
      <c r="A112" s="8">
        <f t="shared" si="22"/>
        <v>0.42557870370370271</v>
      </c>
      <c r="B112">
        <v>530</v>
      </c>
      <c r="D112">
        <f t="shared" ref="D112:D137" si="23">D$3+G$3*($B112-$B$54)</f>
        <v>-35043.795476190477</v>
      </c>
      <c r="E112">
        <f t="shared" ref="E112:F137" si="24">E$3+H$3*($B112-$B$54)</f>
        <v>-42442.822857142863</v>
      </c>
      <c r="F112">
        <f t="shared" si="13"/>
        <v>7598.2285714285717</v>
      </c>
      <c r="G112" s="15">
        <f t="shared" si="16"/>
        <v>6.1441190476194603</v>
      </c>
      <c r="H112" s="15">
        <f t="shared" si="16"/>
        <v>157.63671428571396</v>
      </c>
      <c r="I112" s="15">
        <f t="shared" si="16"/>
        <v>-2.177142857142826</v>
      </c>
      <c r="J112" s="15">
        <f t="shared" si="17"/>
        <v>157.75640681020576</v>
      </c>
      <c r="K112" s="15">
        <f t="shared" si="18"/>
        <v>2.2320560879622402</v>
      </c>
    </row>
    <row r="113" spans="1:11" x14ac:dyDescent="0.25">
      <c r="A113" s="8">
        <f t="shared" si="22"/>
        <v>0.42563657407407307</v>
      </c>
      <c r="B113">
        <v>535</v>
      </c>
      <c r="D113">
        <f t="shared" si="23"/>
        <v>-35013.074880952379</v>
      </c>
      <c r="E113">
        <f t="shared" si="24"/>
        <v>-41654.639285714293</v>
      </c>
      <c r="F113">
        <f t="shared" si="13"/>
        <v>7587.3428571428576</v>
      </c>
      <c r="G113" s="15">
        <f t="shared" si="16"/>
        <v>6.1441190476194603</v>
      </c>
      <c r="H113" s="15">
        <f t="shared" si="16"/>
        <v>157.63671428571541</v>
      </c>
      <c r="I113" s="15">
        <f t="shared" si="16"/>
        <v>-2.177142857143008</v>
      </c>
      <c r="J113" s="15">
        <f t="shared" si="17"/>
        <v>157.75640681020721</v>
      </c>
      <c r="K113" s="15">
        <f t="shared" si="18"/>
        <v>2.2320560879622198</v>
      </c>
    </row>
    <row r="114" spans="1:11" x14ac:dyDescent="0.25">
      <c r="A114" s="8">
        <f t="shared" si="22"/>
        <v>0.42569444444444343</v>
      </c>
      <c r="B114">
        <v>540</v>
      </c>
      <c r="D114">
        <f t="shared" si="23"/>
        <v>-34982.354285714282</v>
      </c>
      <c r="E114">
        <f t="shared" si="24"/>
        <v>-40866.455714285716</v>
      </c>
      <c r="F114">
        <f t="shared" si="13"/>
        <v>7576.4571428571426</v>
      </c>
      <c r="G114" s="15">
        <f t="shared" si="16"/>
        <v>6.1441190476194603</v>
      </c>
      <c r="H114" s="15">
        <f t="shared" si="16"/>
        <v>157.63671428571396</v>
      </c>
      <c r="I114" s="15">
        <f t="shared" si="16"/>
        <v>-2.177142857142826</v>
      </c>
      <c r="J114" s="15">
        <f t="shared" si="17"/>
        <v>157.75640681020576</v>
      </c>
      <c r="K114" s="15">
        <f t="shared" si="18"/>
        <v>2.2320560879622402</v>
      </c>
    </row>
    <row r="115" spans="1:11" x14ac:dyDescent="0.25">
      <c r="A115" s="8">
        <f t="shared" si="22"/>
        <v>0.42575231481481379</v>
      </c>
      <c r="B115">
        <v>545</v>
      </c>
      <c r="D115">
        <f t="shared" si="23"/>
        <v>-34951.633690476185</v>
      </c>
      <c r="E115">
        <f t="shared" si="24"/>
        <v>-40078.272142857146</v>
      </c>
      <c r="F115">
        <f t="shared" si="13"/>
        <v>7565.5714285714284</v>
      </c>
      <c r="G115" s="15">
        <f t="shared" si="16"/>
        <v>6.1441190476180054</v>
      </c>
      <c r="H115" s="15">
        <f t="shared" si="16"/>
        <v>157.63671428571396</v>
      </c>
      <c r="I115" s="15">
        <f t="shared" si="16"/>
        <v>-2.177142857142826</v>
      </c>
      <c r="J115" s="15">
        <f t="shared" si="17"/>
        <v>157.7564068102057</v>
      </c>
      <c r="K115" s="15">
        <f t="shared" si="18"/>
        <v>2.2320560879617122</v>
      </c>
    </row>
    <row r="116" spans="1:11" x14ac:dyDescent="0.25">
      <c r="A116" s="8">
        <f t="shared" si="22"/>
        <v>0.42581018518518415</v>
      </c>
      <c r="B116">
        <v>550</v>
      </c>
      <c r="D116">
        <f t="shared" si="23"/>
        <v>-34920.913095238095</v>
      </c>
      <c r="E116">
        <f t="shared" si="24"/>
        <v>-39290.088571428576</v>
      </c>
      <c r="F116">
        <f t="shared" si="13"/>
        <v>7554.6857142857143</v>
      </c>
      <c r="G116" s="15">
        <f t="shared" si="16"/>
        <v>6.1441190476194603</v>
      </c>
      <c r="H116" s="15">
        <f t="shared" si="16"/>
        <v>157.63671428571396</v>
      </c>
      <c r="I116" s="15">
        <f t="shared" si="16"/>
        <v>-2.177142857142826</v>
      </c>
      <c r="J116" s="15">
        <f t="shared" si="17"/>
        <v>157.75640681020576</v>
      </c>
      <c r="K116" s="15">
        <f t="shared" si="18"/>
        <v>2.2320560879622402</v>
      </c>
    </row>
    <row r="117" spans="1:11" x14ac:dyDescent="0.25">
      <c r="A117" s="8">
        <f t="shared" si="22"/>
        <v>0.42586805555555451</v>
      </c>
      <c r="B117">
        <v>555</v>
      </c>
      <c r="D117">
        <f t="shared" si="23"/>
        <v>-34890.192499999997</v>
      </c>
      <c r="E117">
        <f t="shared" si="24"/>
        <v>-38501.905000000006</v>
      </c>
      <c r="F117">
        <f t="shared" si="13"/>
        <v>7543.8</v>
      </c>
      <c r="G117" s="15">
        <f t="shared" si="16"/>
        <v>6.1441190476194603</v>
      </c>
      <c r="H117" s="15">
        <f t="shared" si="16"/>
        <v>157.63671428571541</v>
      </c>
      <c r="I117" s="15">
        <f t="shared" si="16"/>
        <v>-2.177142857142826</v>
      </c>
      <c r="J117" s="15">
        <f t="shared" si="17"/>
        <v>157.75640681020721</v>
      </c>
      <c r="K117" s="15">
        <f t="shared" si="18"/>
        <v>2.2320560879622198</v>
      </c>
    </row>
    <row r="118" spans="1:11" x14ac:dyDescent="0.25">
      <c r="A118" s="8">
        <f t="shared" si="22"/>
        <v>0.42592592592592488</v>
      </c>
      <c r="B118">
        <v>560</v>
      </c>
      <c r="D118">
        <f t="shared" si="23"/>
        <v>-34859.4719047619</v>
      </c>
      <c r="E118">
        <f t="shared" si="24"/>
        <v>-37713.721428571429</v>
      </c>
      <c r="F118">
        <f t="shared" si="13"/>
        <v>7532.9142857142861</v>
      </c>
      <c r="G118" s="15">
        <f t="shared" si="16"/>
        <v>6.1441190476180054</v>
      </c>
      <c r="H118" s="15">
        <f t="shared" si="16"/>
        <v>157.63671428571396</v>
      </c>
      <c r="I118" s="15">
        <f t="shared" si="16"/>
        <v>-2.177142857143008</v>
      </c>
      <c r="J118" s="15">
        <f t="shared" si="17"/>
        <v>157.7564068102057</v>
      </c>
      <c r="K118" s="15">
        <f t="shared" si="18"/>
        <v>2.2320560879617122</v>
      </c>
    </row>
    <row r="119" spans="1:11" x14ac:dyDescent="0.25">
      <c r="A119" s="8">
        <f t="shared" si="22"/>
        <v>0.42598379629629524</v>
      </c>
      <c r="B119">
        <v>565</v>
      </c>
      <c r="D119">
        <f t="shared" si="23"/>
        <v>-34828.75130952381</v>
      </c>
      <c r="E119">
        <f t="shared" si="24"/>
        <v>-36925.537857142859</v>
      </c>
      <c r="F119">
        <f t="shared" si="24"/>
        <v>7522.028571428571</v>
      </c>
      <c r="G119" s="15">
        <f t="shared" si="16"/>
        <v>6.1441190476194603</v>
      </c>
      <c r="H119" s="15">
        <f t="shared" si="16"/>
        <v>157.63671428571396</v>
      </c>
      <c r="I119" s="15">
        <f t="shared" si="16"/>
        <v>-2.177142857142826</v>
      </c>
      <c r="J119" s="15">
        <f t="shared" si="17"/>
        <v>157.75640681020576</v>
      </c>
      <c r="K119" s="15">
        <f t="shared" si="18"/>
        <v>2.2320560879622402</v>
      </c>
    </row>
    <row r="120" spans="1:11" x14ac:dyDescent="0.25">
      <c r="A120" s="8">
        <f t="shared" si="22"/>
        <v>0.4260416666666656</v>
      </c>
      <c r="B120">
        <v>570</v>
      </c>
      <c r="D120">
        <f t="shared" si="23"/>
        <v>-34798.030714285713</v>
      </c>
      <c r="E120">
        <f t="shared" si="24"/>
        <v>-36137.354285714289</v>
      </c>
      <c r="F120">
        <f t="shared" si="24"/>
        <v>7511.1428571428569</v>
      </c>
      <c r="G120" s="15">
        <f t="shared" si="16"/>
        <v>6.1441190476194603</v>
      </c>
      <c r="H120" s="15">
        <f t="shared" si="16"/>
        <v>157.63671428571396</v>
      </c>
      <c r="I120" s="15">
        <f t="shared" si="16"/>
        <v>-2.177142857142826</v>
      </c>
      <c r="J120" s="15">
        <f t="shared" si="17"/>
        <v>157.75640681020576</v>
      </c>
      <c r="K120" s="15">
        <f t="shared" si="18"/>
        <v>2.2320560879622402</v>
      </c>
    </row>
    <row r="121" spans="1:11" x14ac:dyDescent="0.25">
      <c r="A121" s="8">
        <f>A120+5/24/3600</f>
        <v>0.42609953703703596</v>
      </c>
      <c r="B121">
        <v>575</v>
      </c>
      <c r="D121">
        <f t="shared" si="23"/>
        <v>-34767.310119047615</v>
      </c>
      <c r="E121">
        <f t="shared" si="24"/>
        <v>-35349.170714285719</v>
      </c>
      <c r="F121">
        <f t="shared" si="24"/>
        <v>7500.2571428571428</v>
      </c>
      <c r="G121" s="15">
        <f t="shared" si="16"/>
        <v>6.1441190476194603</v>
      </c>
      <c r="H121" s="15">
        <f t="shared" si="16"/>
        <v>157.63671428571396</v>
      </c>
      <c r="I121" s="15">
        <f t="shared" si="16"/>
        <v>-2.177142857142826</v>
      </c>
      <c r="J121" s="15">
        <f t="shared" si="17"/>
        <v>157.75640681020576</v>
      </c>
      <c r="K121" s="15">
        <f t="shared" si="18"/>
        <v>2.2320560879622402</v>
      </c>
    </row>
    <row r="122" spans="1:11" x14ac:dyDescent="0.25">
      <c r="A122" s="8">
        <f t="shared" ref="A122:A138" si="25">A121+5/24/3600</f>
        <v>0.42615740740740632</v>
      </c>
      <c r="B122">
        <v>580</v>
      </c>
      <c r="D122">
        <f t="shared" si="23"/>
        <v>-34736.589523809518</v>
      </c>
      <c r="E122">
        <f t="shared" si="24"/>
        <v>-34560.98714285715</v>
      </c>
      <c r="F122">
        <f t="shared" si="24"/>
        <v>7489.3714285714286</v>
      </c>
      <c r="G122" s="15">
        <f t="shared" si="16"/>
        <v>6.1441190476180054</v>
      </c>
      <c r="H122" s="15">
        <f t="shared" si="16"/>
        <v>157.63671428571541</v>
      </c>
      <c r="I122" s="15">
        <f t="shared" si="16"/>
        <v>-2.177142857142826</v>
      </c>
      <c r="J122" s="15">
        <f t="shared" si="17"/>
        <v>157.75640681020715</v>
      </c>
      <c r="K122" s="15">
        <f t="shared" si="18"/>
        <v>2.2320560879616913</v>
      </c>
    </row>
    <row r="123" spans="1:11" x14ac:dyDescent="0.25">
      <c r="A123" s="8">
        <f t="shared" si="25"/>
        <v>0.42621527777777668</v>
      </c>
      <c r="B123">
        <v>585</v>
      </c>
      <c r="D123">
        <f t="shared" si="23"/>
        <v>-34705.868928571428</v>
      </c>
      <c r="E123">
        <f t="shared" si="24"/>
        <v>-33772.803571428572</v>
      </c>
      <c r="F123">
        <f t="shared" si="24"/>
        <v>7478.4857142857145</v>
      </c>
      <c r="G123" s="15">
        <f t="shared" si="16"/>
        <v>6.1441190476194603</v>
      </c>
      <c r="H123" s="15">
        <f t="shared" si="16"/>
        <v>157.63671428571396</v>
      </c>
      <c r="I123" s="15">
        <f t="shared" si="16"/>
        <v>-2.177142857142826</v>
      </c>
      <c r="J123" s="15">
        <f t="shared" si="17"/>
        <v>157.75640681020576</v>
      </c>
      <c r="K123" s="15">
        <f t="shared" si="18"/>
        <v>2.2320560879622402</v>
      </c>
    </row>
    <row r="124" spans="1:11" x14ac:dyDescent="0.25">
      <c r="A124" s="8">
        <f t="shared" si="25"/>
        <v>0.42627314814814704</v>
      </c>
      <c r="B124">
        <v>590</v>
      </c>
      <c r="D124">
        <f t="shared" si="23"/>
        <v>-34675.148333333331</v>
      </c>
      <c r="E124">
        <f t="shared" si="24"/>
        <v>-32984.620000000003</v>
      </c>
      <c r="F124">
        <f t="shared" si="24"/>
        <v>7467.6</v>
      </c>
      <c r="G124" s="15">
        <f t="shared" si="16"/>
        <v>6.1441190476194603</v>
      </c>
      <c r="H124" s="15">
        <f t="shared" si="16"/>
        <v>157.63671428571396</v>
      </c>
      <c r="I124" s="15">
        <f t="shared" si="16"/>
        <v>-2.177142857143008</v>
      </c>
      <c r="J124" s="15">
        <f t="shared" si="17"/>
        <v>157.75640681020576</v>
      </c>
      <c r="K124" s="15">
        <f t="shared" si="18"/>
        <v>2.2320560879622402</v>
      </c>
    </row>
    <row r="125" spans="1:11" x14ac:dyDescent="0.25">
      <c r="A125" s="8">
        <f t="shared" si="25"/>
        <v>0.4263310185185174</v>
      </c>
      <c r="B125">
        <v>595</v>
      </c>
      <c r="D125">
        <f t="shared" si="23"/>
        <v>-34644.427738095234</v>
      </c>
      <c r="E125">
        <f t="shared" si="24"/>
        <v>-32196.436428571433</v>
      </c>
      <c r="F125">
        <f t="shared" si="24"/>
        <v>7456.7142857142853</v>
      </c>
      <c r="G125" s="15">
        <f t="shared" si="16"/>
        <v>6.1441190476180054</v>
      </c>
      <c r="H125" s="15">
        <f t="shared" si="16"/>
        <v>157.63671428571396</v>
      </c>
      <c r="I125" s="15">
        <f t="shared" si="16"/>
        <v>-2.177142857142826</v>
      </c>
      <c r="J125" s="15">
        <f t="shared" si="17"/>
        <v>157.7564068102057</v>
      </c>
      <c r="K125" s="15">
        <f t="shared" si="18"/>
        <v>2.2320560879617122</v>
      </c>
    </row>
    <row r="126" spans="1:11" x14ac:dyDescent="0.25">
      <c r="A126" s="8">
        <f t="shared" si="25"/>
        <v>0.42638888888888776</v>
      </c>
      <c r="B126">
        <v>600</v>
      </c>
      <c r="D126">
        <f t="shared" si="23"/>
        <v>-34613.707142857143</v>
      </c>
      <c r="E126">
        <f t="shared" si="24"/>
        <v>-31408.252857142863</v>
      </c>
      <c r="F126">
        <f t="shared" si="24"/>
        <v>7445.8285714285712</v>
      </c>
      <c r="G126" s="15">
        <f t="shared" si="16"/>
        <v>6.1441190476194603</v>
      </c>
      <c r="H126" s="15">
        <f t="shared" si="16"/>
        <v>157.63671428571396</v>
      </c>
      <c r="I126" s="15">
        <f t="shared" si="16"/>
        <v>-2.177142857142826</v>
      </c>
      <c r="J126" s="15">
        <f t="shared" si="17"/>
        <v>157.75640681020576</v>
      </c>
      <c r="K126" s="15">
        <f t="shared" si="18"/>
        <v>2.2320560879622402</v>
      </c>
    </row>
    <row r="127" spans="1:11" x14ac:dyDescent="0.25">
      <c r="A127" s="8">
        <f t="shared" si="25"/>
        <v>0.42644675925925812</v>
      </c>
      <c r="B127">
        <v>605</v>
      </c>
      <c r="D127">
        <f t="shared" si="23"/>
        <v>-34582.986547619046</v>
      </c>
      <c r="E127">
        <f t="shared" si="24"/>
        <v>-30620.069285714293</v>
      </c>
      <c r="F127">
        <f t="shared" si="24"/>
        <v>7434.9428571428571</v>
      </c>
      <c r="G127" s="15">
        <f t="shared" si="16"/>
        <v>6.1441190476194603</v>
      </c>
      <c r="H127" s="15">
        <f t="shared" si="16"/>
        <v>157.63671428571541</v>
      </c>
      <c r="I127" s="15">
        <f t="shared" si="16"/>
        <v>-2.177142857142826</v>
      </c>
      <c r="J127" s="15">
        <f t="shared" si="17"/>
        <v>157.75640681020721</v>
      </c>
      <c r="K127" s="15">
        <f t="shared" si="18"/>
        <v>2.2320560879622198</v>
      </c>
    </row>
    <row r="128" spans="1:11" x14ac:dyDescent="0.25">
      <c r="A128" s="8">
        <f t="shared" si="25"/>
        <v>0.42650462962962848</v>
      </c>
      <c r="B128">
        <v>610</v>
      </c>
      <c r="D128">
        <f t="shared" si="23"/>
        <v>-34552.265952380949</v>
      </c>
      <c r="E128">
        <f t="shared" si="24"/>
        <v>-29831.885714285716</v>
      </c>
      <c r="F128">
        <f t="shared" si="24"/>
        <v>7424.0571428571429</v>
      </c>
      <c r="G128" s="15">
        <f t="shared" si="16"/>
        <v>6.1441190476194603</v>
      </c>
      <c r="H128" s="15">
        <f t="shared" si="16"/>
        <v>157.63671428571396</v>
      </c>
      <c r="I128" s="15">
        <f t="shared" si="16"/>
        <v>-2.177142857142826</v>
      </c>
      <c r="J128" s="15">
        <f t="shared" si="17"/>
        <v>157.75640681020576</v>
      </c>
      <c r="K128" s="15">
        <f t="shared" si="18"/>
        <v>2.2320560879622402</v>
      </c>
    </row>
    <row r="129" spans="1:11" x14ac:dyDescent="0.25">
      <c r="A129" s="8">
        <f t="shared" si="25"/>
        <v>0.42656249999999885</v>
      </c>
      <c r="B129">
        <v>615</v>
      </c>
      <c r="D129">
        <f t="shared" si="23"/>
        <v>-34521.545357142852</v>
      </c>
      <c r="E129">
        <f t="shared" si="24"/>
        <v>-29043.702142857146</v>
      </c>
      <c r="F129">
        <f t="shared" si="24"/>
        <v>7413.1714285714288</v>
      </c>
      <c r="G129" s="15">
        <f t="shared" si="16"/>
        <v>6.1441190476180054</v>
      </c>
      <c r="H129" s="15">
        <f t="shared" si="16"/>
        <v>157.63671428571396</v>
      </c>
      <c r="I129" s="15">
        <f t="shared" si="16"/>
        <v>-2.177142857143008</v>
      </c>
      <c r="J129" s="15">
        <f t="shared" si="17"/>
        <v>157.7564068102057</v>
      </c>
      <c r="K129" s="15">
        <f t="shared" si="18"/>
        <v>2.2320560879617122</v>
      </c>
    </row>
    <row r="130" spans="1:11" x14ac:dyDescent="0.25">
      <c r="A130" s="8">
        <f t="shared" si="25"/>
        <v>0.42662037037036921</v>
      </c>
      <c r="B130">
        <v>620</v>
      </c>
      <c r="D130">
        <f t="shared" si="23"/>
        <v>-34490.824761904762</v>
      </c>
      <c r="E130">
        <f t="shared" si="24"/>
        <v>-28255.518571428576</v>
      </c>
      <c r="F130">
        <f t="shared" si="24"/>
        <v>7402.2857142857138</v>
      </c>
      <c r="G130" s="15">
        <f t="shared" si="16"/>
        <v>6.1441190476194603</v>
      </c>
      <c r="H130" s="15">
        <f t="shared" si="16"/>
        <v>157.63671428571396</v>
      </c>
      <c r="I130" s="15">
        <f t="shared" si="16"/>
        <v>-2.177142857142826</v>
      </c>
      <c r="J130" s="15">
        <f t="shared" si="17"/>
        <v>157.75640681020576</v>
      </c>
      <c r="K130" s="15">
        <f t="shared" si="18"/>
        <v>2.2320560879622402</v>
      </c>
    </row>
    <row r="131" spans="1:11" x14ac:dyDescent="0.25">
      <c r="A131" s="8">
        <f t="shared" si="25"/>
        <v>0.42667824074073957</v>
      </c>
      <c r="B131">
        <v>625</v>
      </c>
      <c r="D131">
        <f t="shared" si="23"/>
        <v>-34460.104166666664</v>
      </c>
      <c r="E131">
        <f t="shared" si="24"/>
        <v>-27467.335000000006</v>
      </c>
      <c r="F131">
        <f t="shared" si="24"/>
        <v>7391.4</v>
      </c>
      <c r="G131" s="15">
        <f t="shared" si="16"/>
        <v>6.1441190476194603</v>
      </c>
      <c r="H131" s="15">
        <f t="shared" si="16"/>
        <v>157.63671428571396</v>
      </c>
      <c r="I131" s="15">
        <f t="shared" si="16"/>
        <v>-2.177142857142826</v>
      </c>
      <c r="J131" s="15">
        <f t="shared" si="17"/>
        <v>157.75640681020576</v>
      </c>
      <c r="K131" s="15">
        <f t="shared" si="18"/>
        <v>2.2320560879622402</v>
      </c>
    </row>
    <row r="132" spans="1:11" x14ac:dyDescent="0.25">
      <c r="A132" s="8">
        <f t="shared" si="25"/>
        <v>0.42673611111110993</v>
      </c>
      <c r="B132">
        <v>630</v>
      </c>
      <c r="D132">
        <f t="shared" si="23"/>
        <v>-34429.383571428567</v>
      </c>
      <c r="E132">
        <f t="shared" si="24"/>
        <v>-26679.151428571437</v>
      </c>
      <c r="F132">
        <f t="shared" si="24"/>
        <v>7380.5142857142855</v>
      </c>
      <c r="G132" s="15">
        <f t="shared" si="16"/>
        <v>6.1441190476180054</v>
      </c>
      <c r="H132" s="15">
        <f t="shared" si="16"/>
        <v>157.63671428571541</v>
      </c>
      <c r="I132" s="15">
        <f t="shared" si="16"/>
        <v>-2.177142857142826</v>
      </c>
      <c r="J132" s="15">
        <f t="shared" si="17"/>
        <v>157.75640681020715</v>
      </c>
      <c r="K132" s="15">
        <f t="shared" si="18"/>
        <v>2.2320560879616913</v>
      </c>
    </row>
    <row r="133" spans="1:11" x14ac:dyDescent="0.25">
      <c r="A133" s="8">
        <f t="shared" si="25"/>
        <v>0.42679398148148029</v>
      </c>
      <c r="B133">
        <v>635</v>
      </c>
      <c r="D133">
        <f t="shared" si="23"/>
        <v>-34398.662976190477</v>
      </c>
      <c r="E133">
        <f t="shared" si="24"/>
        <v>-25890.967857142859</v>
      </c>
      <c r="F133">
        <f t="shared" si="24"/>
        <v>7369.6285714285714</v>
      </c>
      <c r="G133" s="15">
        <f t="shared" si="16"/>
        <v>6.1441190476194603</v>
      </c>
      <c r="H133" s="15">
        <f t="shared" si="16"/>
        <v>157.63671428571396</v>
      </c>
      <c r="I133" s="15">
        <f t="shared" si="16"/>
        <v>-2.177142857142826</v>
      </c>
      <c r="J133" s="15">
        <f t="shared" si="17"/>
        <v>157.75640681020576</v>
      </c>
      <c r="K133" s="15">
        <f t="shared" si="18"/>
        <v>2.2320560879622402</v>
      </c>
    </row>
    <row r="134" spans="1:11" x14ac:dyDescent="0.25">
      <c r="A134" s="8">
        <f t="shared" si="25"/>
        <v>0.42685185185185065</v>
      </c>
      <c r="B134">
        <v>640</v>
      </c>
      <c r="D134">
        <f t="shared" si="23"/>
        <v>-34367.94238095238</v>
      </c>
      <c r="E134">
        <f t="shared" si="24"/>
        <v>-25102.78428571429</v>
      </c>
      <c r="F134">
        <f t="shared" si="24"/>
        <v>7358.7428571428572</v>
      </c>
      <c r="G134" s="15">
        <f t="shared" si="16"/>
        <v>6.1441190476194603</v>
      </c>
      <c r="H134" s="15">
        <f t="shared" si="16"/>
        <v>157.63671428571396</v>
      </c>
      <c r="I134" s="15">
        <f t="shared" si="16"/>
        <v>-2.177142857142826</v>
      </c>
      <c r="J134" s="15">
        <f t="shared" si="17"/>
        <v>157.75640681020576</v>
      </c>
      <c r="K134" s="15">
        <f t="shared" si="18"/>
        <v>2.2320560879622402</v>
      </c>
    </row>
    <row r="135" spans="1:11" x14ac:dyDescent="0.25">
      <c r="A135" s="8">
        <f t="shared" si="25"/>
        <v>0.42690972222222101</v>
      </c>
      <c r="B135">
        <v>645</v>
      </c>
      <c r="D135">
        <f t="shared" si="23"/>
        <v>-34337.221785714282</v>
      </c>
      <c r="E135">
        <f t="shared" si="24"/>
        <v>-24314.60071428572</v>
      </c>
      <c r="F135">
        <f t="shared" si="24"/>
        <v>7347.8571428571431</v>
      </c>
      <c r="G135" s="15">
        <f t="shared" ref="G135:I138" si="26">(D136-D135)/($B136-$B135)</f>
        <v>6.1441190476194603</v>
      </c>
      <c r="H135" s="15">
        <f t="shared" si="26"/>
        <v>157.63671428571396</v>
      </c>
      <c r="I135" s="15">
        <f t="shared" si="26"/>
        <v>-2.177142857143008</v>
      </c>
      <c r="J135" s="15">
        <f t="shared" ref="J135:J138" si="27">SQRT(G135*G135+H135*H135)</f>
        <v>157.75640681020576</v>
      </c>
      <c r="K135" s="15">
        <f t="shared" ref="K135:K138" si="28">DEGREES(ATAN2(H135,G135))</f>
        <v>2.2320560879622402</v>
      </c>
    </row>
    <row r="136" spans="1:11" x14ac:dyDescent="0.25">
      <c r="A136" s="8">
        <f t="shared" si="25"/>
        <v>0.42696759259259137</v>
      </c>
      <c r="B136">
        <v>650</v>
      </c>
      <c r="D136">
        <f t="shared" si="23"/>
        <v>-34306.501190476185</v>
      </c>
      <c r="E136">
        <f t="shared" si="24"/>
        <v>-23526.41714285715</v>
      </c>
      <c r="F136">
        <f t="shared" si="24"/>
        <v>7336.9714285714281</v>
      </c>
      <c r="G136" s="15">
        <f t="shared" si="26"/>
        <v>6.1441190476180054</v>
      </c>
      <c r="H136" s="15">
        <f t="shared" si="26"/>
        <v>157.63671428571541</v>
      </c>
      <c r="I136" s="15">
        <f t="shared" si="26"/>
        <v>-2.177142857142826</v>
      </c>
      <c r="J136" s="15">
        <f t="shared" si="27"/>
        <v>157.75640681020715</v>
      </c>
      <c r="K136" s="15">
        <f t="shared" si="28"/>
        <v>2.2320560879616913</v>
      </c>
    </row>
    <row r="137" spans="1:11" x14ac:dyDescent="0.25">
      <c r="A137" s="8">
        <f t="shared" si="25"/>
        <v>0.42702546296296173</v>
      </c>
      <c r="B137">
        <v>655</v>
      </c>
      <c r="D137">
        <f t="shared" si="23"/>
        <v>-34275.780595238095</v>
      </c>
      <c r="E137">
        <f t="shared" si="24"/>
        <v>-22738.233571428573</v>
      </c>
      <c r="F137">
        <f t="shared" si="24"/>
        <v>7326.0857142857139</v>
      </c>
      <c r="G137" s="15">
        <f t="shared" si="26"/>
        <v>6.1441190476194603</v>
      </c>
      <c r="H137" s="15">
        <f t="shared" si="26"/>
        <v>157.6367142857147</v>
      </c>
      <c r="I137" s="15">
        <f t="shared" si="26"/>
        <v>-2.177142857142826</v>
      </c>
      <c r="J137" s="15">
        <f t="shared" si="27"/>
        <v>157.7564068102065</v>
      </c>
      <c r="K137" s="15">
        <f t="shared" si="28"/>
        <v>2.2320560879622295</v>
      </c>
    </row>
    <row r="138" spans="1:11" x14ac:dyDescent="0.25">
      <c r="A138" s="9">
        <f t="shared" si="25"/>
        <v>0.42708333333333209</v>
      </c>
      <c r="B138">
        <v>660</v>
      </c>
      <c r="D138">
        <f>D$4+G$4*($B138-$B$138)</f>
        <v>-34245.06</v>
      </c>
      <c r="E138">
        <f>E$4+H$4*($B138-$B$138)</f>
        <v>-21950.05</v>
      </c>
      <c r="F138">
        <f>F$4+I$4*($B138-$B$138)</f>
        <v>7315.2</v>
      </c>
      <c r="G138" s="15">
        <f>G137</f>
        <v>6.1441190476194603</v>
      </c>
      <c r="H138" s="15">
        <f t="shared" ref="H138:K138" si="29">H137</f>
        <v>157.6367142857147</v>
      </c>
      <c r="I138" s="15">
        <f t="shared" si="29"/>
        <v>-2.177142857142826</v>
      </c>
      <c r="J138" s="15">
        <f t="shared" si="29"/>
        <v>157.7564068102065</v>
      </c>
      <c r="K138" s="15">
        <f t="shared" si="29"/>
        <v>2.2320560879622295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>
      <selection activeCell="F50" sqref="F50"/>
    </sheetView>
  </sheetViews>
  <sheetFormatPr defaultRowHeight="15" x14ac:dyDescent="0.25"/>
  <cols>
    <col min="7" max="7" width="10.140625" bestFit="1" customWidth="1"/>
  </cols>
  <sheetData>
    <row r="1" spans="1:11" x14ac:dyDescent="0.25">
      <c r="A1" t="s">
        <v>69</v>
      </c>
      <c r="C1" t="s">
        <v>67</v>
      </c>
      <c r="D1" t="s">
        <v>57</v>
      </c>
      <c r="E1" t="s">
        <v>58</v>
      </c>
      <c r="F1" t="s">
        <v>68</v>
      </c>
      <c r="G1" t="s">
        <v>84</v>
      </c>
      <c r="H1" t="s">
        <v>85</v>
      </c>
      <c r="I1" t="s">
        <v>83</v>
      </c>
      <c r="J1" t="s">
        <v>86</v>
      </c>
      <c r="K1" t="s">
        <v>87</v>
      </c>
    </row>
    <row r="2" spans="1:11" x14ac:dyDescent="0.25">
      <c r="A2" s="9">
        <v>0.41944444444444445</v>
      </c>
      <c r="B2" s="10" t="s">
        <v>2</v>
      </c>
      <c r="C2" s="11">
        <v>270</v>
      </c>
      <c r="D2" s="11">
        <f>VLOOKUP($B2,Маяки!$A$7:$J$47,9,FALSE)</f>
        <v>-79870.429999999993</v>
      </c>
      <c r="E2" s="11">
        <f>VLOOKUP($B2,Маяки!$A$7:$J$47,10,FALSE)</f>
        <v>-74526.8</v>
      </c>
      <c r="F2" s="11">
        <f>C2*Маяки!$R$2</f>
        <v>8229.6</v>
      </c>
      <c r="G2" s="15">
        <f>(D50-D2)/(MINUTE($A50-$A2)*60+SECOND($A50-$A2))</f>
        <v>179.3535</v>
      </c>
      <c r="H2" s="15">
        <f>(E50-E2)/(MINUTE($A50-$A2)*60+SECOND($A50-$A2))</f>
        <v>-56.794458333333324</v>
      </c>
      <c r="I2" s="15">
        <f>SQRT(G2*G2+H2*H2)</f>
        <v>188.13104065950077</v>
      </c>
      <c r="J2" s="15">
        <f>DEGREES(ATAN2(H2,G2))</f>
        <v>107.57102166506687</v>
      </c>
      <c r="K2" s="15">
        <f>(F50-F2)/(MINUTE($A50-$A2)*60+SECOND($A50-$A2))</f>
        <v>0</v>
      </c>
    </row>
    <row r="3" spans="1:11" x14ac:dyDescent="0.25">
      <c r="A3" s="12">
        <v>0.41950231481481487</v>
      </c>
      <c r="B3" s="13"/>
      <c r="C3" s="14"/>
      <c r="D3" s="14"/>
      <c r="E3" s="14"/>
      <c r="F3" s="14"/>
      <c r="G3" s="8"/>
      <c r="J3" s="15"/>
    </row>
    <row r="4" spans="1:11" x14ac:dyDescent="0.25">
      <c r="A4" s="12">
        <v>0.41956018518518517</v>
      </c>
      <c r="B4" s="13"/>
      <c r="C4" s="14"/>
      <c r="D4" s="14"/>
      <c r="E4" s="14"/>
      <c r="F4" s="14"/>
      <c r="G4" s="4"/>
    </row>
    <row r="5" spans="1:11" x14ac:dyDescent="0.25">
      <c r="A5" s="12">
        <v>0.41961805555555498</v>
      </c>
      <c r="B5" s="13"/>
      <c r="C5" s="14"/>
      <c r="D5" s="14"/>
      <c r="E5" s="14"/>
      <c r="F5" s="14"/>
    </row>
    <row r="6" spans="1:11" x14ac:dyDescent="0.25">
      <c r="A6" s="12">
        <v>0.41967592592592601</v>
      </c>
      <c r="B6" s="13"/>
      <c r="C6" s="14"/>
      <c r="D6" s="14"/>
      <c r="E6" s="14"/>
      <c r="F6" s="14"/>
    </row>
    <row r="7" spans="1:11" x14ac:dyDescent="0.25">
      <c r="A7" s="12">
        <v>0.41973379629629598</v>
      </c>
      <c r="B7" s="13"/>
      <c r="C7" s="14"/>
      <c r="D7" s="14"/>
      <c r="E7" s="14"/>
      <c r="F7" s="14"/>
    </row>
    <row r="8" spans="1:11" x14ac:dyDescent="0.25">
      <c r="A8" s="12">
        <v>0.41979166666666601</v>
      </c>
      <c r="B8" s="13"/>
      <c r="C8" s="14"/>
      <c r="D8" s="14"/>
      <c r="E8" s="14"/>
      <c r="F8" s="14"/>
    </row>
    <row r="9" spans="1:11" x14ac:dyDescent="0.25">
      <c r="A9" s="12">
        <v>0.41984953703703698</v>
      </c>
      <c r="B9" s="13"/>
      <c r="C9" s="14"/>
      <c r="D9" s="14"/>
      <c r="E9" s="14"/>
      <c r="F9" s="14"/>
    </row>
    <row r="10" spans="1:11" x14ac:dyDescent="0.25">
      <c r="A10" s="12">
        <v>0.41990740740740701</v>
      </c>
      <c r="B10" s="13"/>
      <c r="C10" s="14"/>
      <c r="D10" s="14"/>
      <c r="E10" s="14"/>
      <c r="F10" s="12"/>
    </row>
    <row r="11" spans="1:11" x14ac:dyDescent="0.25">
      <c r="A11" s="12">
        <v>0.41996527777777698</v>
      </c>
      <c r="B11" s="13"/>
      <c r="C11" s="14"/>
      <c r="D11" s="14"/>
      <c r="E11" s="14"/>
      <c r="F11" s="14"/>
    </row>
    <row r="12" spans="1:11" x14ac:dyDescent="0.25">
      <c r="A12" s="12">
        <v>0.42002314814814801</v>
      </c>
      <c r="B12" s="13"/>
      <c r="C12" s="14"/>
      <c r="D12" s="14"/>
      <c r="E12" s="14"/>
      <c r="F12" s="14"/>
    </row>
    <row r="13" spans="1:11" x14ac:dyDescent="0.25">
      <c r="A13" s="12">
        <v>0.42008101851851798</v>
      </c>
      <c r="B13" s="13"/>
      <c r="C13" s="14"/>
      <c r="D13" s="14"/>
      <c r="E13" s="14"/>
      <c r="F13" s="14"/>
    </row>
    <row r="14" spans="1:11" x14ac:dyDescent="0.25">
      <c r="A14" s="12">
        <v>0.42013888888888801</v>
      </c>
      <c r="B14" s="13"/>
      <c r="C14" s="14"/>
      <c r="D14" s="14"/>
      <c r="E14" s="14"/>
      <c r="F14" s="14"/>
    </row>
    <row r="15" spans="1:11" x14ac:dyDescent="0.25">
      <c r="A15" s="12">
        <v>0.42019675925925798</v>
      </c>
      <c r="B15" s="13"/>
      <c r="C15" s="14"/>
      <c r="D15" s="14"/>
      <c r="E15" s="14"/>
      <c r="F15" s="14"/>
    </row>
    <row r="16" spans="1:11" x14ac:dyDescent="0.25">
      <c r="A16" s="12">
        <v>0.42025462962962801</v>
      </c>
      <c r="B16" s="13"/>
      <c r="C16" s="14"/>
      <c r="D16" s="14"/>
      <c r="E16" s="14"/>
      <c r="F16" s="14"/>
    </row>
    <row r="17" spans="1:6" x14ac:dyDescent="0.25">
      <c r="A17" s="12">
        <v>0.42031249999999798</v>
      </c>
      <c r="B17" s="13"/>
      <c r="C17" s="14"/>
      <c r="D17" s="14"/>
      <c r="E17" s="14"/>
      <c r="F17" s="14"/>
    </row>
    <row r="18" spans="1:6" x14ac:dyDescent="0.25">
      <c r="A18" s="12">
        <v>0.42037037037036801</v>
      </c>
      <c r="B18" s="13"/>
      <c r="C18" s="14"/>
      <c r="D18" s="14"/>
      <c r="E18" s="14"/>
      <c r="F18" s="14"/>
    </row>
    <row r="19" spans="1:6" x14ac:dyDescent="0.25">
      <c r="A19" s="12">
        <v>0.42042824074073798</v>
      </c>
      <c r="B19" s="13"/>
      <c r="C19" s="14"/>
      <c r="D19" s="14"/>
      <c r="E19" s="14"/>
      <c r="F19" s="14"/>
    </row>
    <row r="20" spans="1:6" x14ac:dyDescent="0.25">
      <c r="A20" s="12">
        <v>0.42048611111110801</v>
      </c>
      <c r="B20" s="13"/>
      <c r="C20" s="14"/>
      <c r="D20" s="14"/>
      <c r="E20" s="14"/>
      <c r="F20" s="14"/>
    </row>
    <row r="21" spans="1:6" x14ac:dyDescent="0.25">
      <c r="A21" s="12">
        <v>0.42054398148147798</v>
      </c>
      <c r="B21" s="13"/>
      <c r="C21" s="14"/>
      <c r="D21" s="14"/>
      <c r="E21" s="14"/>
      <c r="F21" s="14"/>
    </row>
    <row r="22" spans="1:6" x14ac:dyDescent="0.25">
      <c r="A22" s="12">
        <v>0.42060185185184801</v>
      </c>
      <c r="B22" s="13"/>
      <c r="C22" s="14"/>
      <c r="D22" s="14"/>
      <c r="E22" s="14"/>
      <c r="F22" s="14"/>
    </row>
    <row r="23" spans="1:6" x14ac:dyDescent="0.25">
      <c r="A23" s="12">
        <v>0.42065972222221798</v>
      </c>
      <c r="B23" s="13"/>
      <c r="C23" s="14"/>
      <c r="D23" s="14"/>
      <c r="E23" s="14"/>
      <c r="F23" s="14"/>
    </row>
    <row r="24" spans="1:6" x14ac:dyDescent="0.25">
      <c r="A24" s="12">
        <v>0.42071759259258801</v>
      </c>
      <c r="B24" s="13"/>
      <c r="C24" s="14"/>
      <c r="D24" s="14"/>
      <c r="E24" s="14"/>
      <c r="F24" s="14"/>
    </row>
    <row r="25" spans="1:6" x14ac:dyDescent="0.25">
      <c r="A25" s="12">
        <v>0.42077546296295798</v>
      </c>
      <c r="B25" s="13"/>
      <c r="C25" s="14"/>
      <c r="D25" s="14"/>
      <c r="E25" s="14"/>
      <c r="F25" s="14"/>
    </row>
    <row r="26" spans="1:6" x14ac:dyDescent="0.25">
      <c r="A26" s="12">
        <v>0.42083333333332801</v>
      </c>
      <c r="B26" s="13"/>
      <c r="C26" s="14"/>
      <c r="D26" s="14"/>
      <c r="E26" s="14"/>
      <c r="F26" s="14"/>
    </row>
    <row r="27" spans="1:6" x14ac:dyDescent="0.25">
      <c r="A27" s="12">
        <v>0.42089120370369798</v>
      </c>
      <c r="B27" s="13"/>
      <c r="C27" s="14"/>
      <c r="D27" s="14"/>
      <c r="E27" s="14"/>
      <c r="F27" s="14"/>
    </row>
    <row r="28" spans="1:6" x14ac:dyDescent="0.25">
      <c r="A28" s="12">
        <v>0.42094907407406801</v>
      </c>
      <c r="B28" s="13"/>
      <c r="C28" s="14"/>
      <c r="D28" s="14"/>
      <c r="E28" s="14"/>
      <c r="F28" s="14"/>
    </row>
    <row r="29" spans="1:6" x14ac:dyDescent="0.25">
      <c r="A29" s="12">
        <v>0.42100694444443798</v>
      </c>
      <c r="B29" s="13"/>
      <c r="C29" s="14"/>
      <c r="D29" s="14"/>
      <c r="E29" s="14"/>
      <c r="F29" s="14"/>
    </row>
    <row r="30" spans="1:6" x14ac:dyDescent="0.25">
      <c r="A30" s="12">
        <v>0.42106481481480801</v>
      </c>
      <c r="B30" s="13"/>
      <c r="C30" s="14"/>
      <c r="D30" s="14"/>
      <c r="E30" s="14"/>
      <c r="F30" s="14"/>
    </row>
    <row r="31" spans="1:6" x14ac:dyDescent="0.25">
      <c r="A31" s="12">
        <v>0.42112268518517798</v>
      </c>
      <c r="B31" s="13"/>
      <c r="C31" s="14"/>
      <c r="D31" s="14"/>
      <c r="E31" s="14"/>
      <c r="F31" s="14"/>
    </row>
    <row r="32" spans="1:6" x14ac:dyDescent="0.25">
      <c r="A32" s="12">
        <v>0.42118055555554901</v>
      </c>
      <c r="B32" s="13"/>
      <c r="C32" s="14"/>
      <c r="D32" s="14"/>
      <c r="E32" s="14"/>
      <c r="F32" s="14"/>
    </row>
    <row r="33" spans="1:6" x14ac:dyDescent="0.25">
      <c r="A33" s="12">
        <v>0.42123842592591898</v>
      </c>
      <c r="B33" s="13"/>
      <c r="C33" s="14"/>
      <c r="D33" s="14"/>
      <c r="E33" s="14"/>
      <c r="F33" s="14"/>
    </row>
    <row r="34" spans="1:6" x14ac:dyDescent="0.25">
      <c r="A34" s="12">
        <v>0.42129629629628901</v>
      </c>
      <c r="B34" s="13"/>
      <c r="C34" s="14"/>
      <c r="D34" s="14"/>
      <c r="E34" s="14"/>
      <c r="F34" s="14"/>
    </row>
    <row r="35" spans="1:6" x14ac:dyDescent="0.25">
      <c r="A35" s="12">
        <v>0.42135416666665898</v>
      </c>
      <c r="B35" s="13"/>
      <c r="C35" s="14"/>
      <c r="D35" s="14"/>
      <c r="E35" s="14"/>
      <c r="F35" s="14"/>
    </row>
    <row r="36" spans="1:6" x14ac:dyDescent="0.25">
      <c r="A36" s="12">
        <v>0.42141203703702901</v>
      </c>
      <c r="B36" s="13"/>
      <c r="C36" s="14"/>
      <c r="D36" s="14"/>
      <c r="E36" s="14"/>
      <c r="F36" s="14"/>
    </row>
    <row r="37" spans="1:6" x14ac:dyDescent="0.25">
      <c r="A37" s="12">
        <v>0.42146990740739898</v>
      </c>
      <c r="B37" s="13"/>
      <c r="C37" s="14"/>
      <c r="D37" s="14"/>
      <c r="E37" s="14"/>
      <c r="F37" s="14"/>
    </row>
    <row r="38" spans="1:6" x14ac:dyDescent="0.25">
      <c r="A38" s="12">
        <v>0.42152777777776901</v>
      </c>
      <c r="B38" s="13"/>
      <c r="C38" s="14"/>
      <c r="D38" s="14"/>
      <c r="E38" s="14"/>
      <c r="F38" s="14"/>
    </row>
    <row r="39" spans="1:6" x14ac:dyDescent="0.25">
      <c r="A39" s="12">
        <v>0.42158564814813898</v>
      </c>
      <c r="B39" s="13"/>
      <c r="C39" s="14"/>
      <c r="D39" s="14"/>
      <c r="E39" s="14"/>
      <c r="F39" s="14"/>
    </row>
    <row r="40" spans="1:6" x14ac:dyDescent="0.25">
      <c r="A40" s="12">
        <v>0.42164351851850901</v>
      </c>
      <c r="B40" s="13"/>
      <c r="C40" s="14"/>
      <c r="D40" s="14"/>
      <c r="E40" s="14"/>
      <c r="F40" s="14"/>
    </row>
    <row r="41" spans="1:6" x14ac:dyDescent="0.25">
      <c r="A41" s="12">
        <v>0.42170138888887898</v>
      </c>
      <c r="B41" s="13"/>
      <c r="C41" s="14"/>
      <c r="D41" s="14"/>
      <c r="E41" s="14"/>
      <c r="F41" s="14"/>
    </row>
    <row r="42" spans="1:6" x14ac:dyDescent="0.25">
      <c r="A42" s="12">
        <v>0.42175925925924901</v>
      </c>
      <c r="B42" s="13"/>
      <c r="C42" s="14"/>
      <c r="D42" s="14"/>
      <c r="E42" s="14"/>
      <c r="F42" s="14"/>
    </row>
    <row r="43" spans="1:6" x14ac:dyDescent="0.25">
      <c r="A43" s="12">
        <v>0.42181712962961898</v>
      </c>
      <c r="B43" s="13"/>
      <c r="C43" s="14"/>
      <c r="D43" s="14"/>
      <c r="E43" s="14"/>
      <c r="F43" s="14"/>
    </row>
    <row r="44" spans="1:6" x14ac:dyDescent="0.25">
      <c r="A44" s="12">
        <v>0.42187499999998901</v>
      </c>
      <c r="B44" s="13"/>
      <c r="C44" s="14"/>
      <c r="D44" s="14"/>
      <c r="E44" s="14"/>
      <c r="F44" s="14"/>
    </row>
    <row r="45" spans="1:6" x14ac:dyDescent="0.25">
      <c r="A45" s="12">
        <v>0.42193287037035898</v>
      </c>
      <c r="B45" s="13"/>
      <c r="C45" s="14"/>
      <c r="D45" s="14"/>
      <c r="E45" s="14"/>
      <c r="F45" s="14"/>
    </row>
    <row r="46" spans="1:6" x14ac:dyDescent="0.25">
      <c r="A46" s="12">
        <v>0.42199074074072901</v>
      </c>
      <c r="B46" s="13"/>
      <c r="C46" s="14"/>
      <c r="D46" s="14"/>
      <c r="E46" s="14"/>
      <c r="F46" s="14"/>
    </row>
    <row r="47" spans="1:6" x14ac:dyDescent="0.25">
      <c r="A47" s="12">
        <v>0.42204861111109898</v>
      </c>
      <c r="B47" s="13"/>
      <c r="C47" s="14"/>
      <c r="D47" s="14"/>
      <c r="E47" s="14"/>
      <c r="F47" s="14"/>
    </row>
    <row r="48" spans="1:6" x14ac:dyDescent="0.25">
      <c r="A48" s="12">
        <v>0.42210648148146901</v>
      </c>
      <c r="B48" s="13"/>
      <c r="C48" s="14"/>
      <c r="D48" s="14"/>
      <c r="E48" s="14"/>
      <c r="F48" s="14"/>
    </row>
    <row r="49" spans="1:6" x14ac:dyDescent="0.25">
      <c r="A49" s="12">
        <v>0.42216435185183898</v>
      </c>
      <c r="B49" s="13"/>
      <c r="C49" s="14"/>
      <c r="D49" s="14"/>
      <c r="E49" s="14"/>
      <c r="F49" s="14"/>
    </row>
    <row r="50" spans="1:6" x14ac:dyDescent="0.25">
      <c r="A50" s="9">
        <v>0.42222222222222222</v>
      </c>
      <c r="B50" s="10" t="s">
        <v>3</v>
      </c>
      <c r="C50" s="11">
        <v>270</v>
      </c>
      <c r="D50" s="11">
        <f>VLOOKUP($B50,Маяки!$A$7:$J$47,9,FALSE)</f>
        <v>-36825.589999999997</v>
      </c>
      <c r="E50" s="11">
        <f>VLOOKUP($B50,Маяки!$A$7:$J$47,10,FALSE)</f>
        <v>-88157.47</v>
      </c>
      <c r="F50" s="11">
        <f>C50*Маяки!$R$2</f>
        <v>8229.6</v>
      </c>
    </row>
    <row r="51" spans="1:6" s="14" customFormat="1" x14ac:dyDescent="0.25">
      <c r="A51" s="12">
        <v>0.42228009259260502</v>
      </c>
      <c r="B51" s="13"/>
    </row>
    <row r="52" spans="1:6" s="14" customFormat="1" x14ac:dyDescent="0.25">
      <c r="A52" s="12">
        <v>0.42233796296298898</v>
      </c>
      <c r="B52" s="13"/>
    </row>
    <row r="53" spans="1:6" s="14" customFormat="1" x14ac:dyDescent="0.25">
      <c r="A53" s="12">
        <v>0.42239583333337299</v>
      </c>
      <c r="B53" s="13"/>
    </row>
    <row r="54" spans="1:6" s="14" customFormat="1" x14ac:dyDescent="0.25">
      <c r="A54" s="12">
        <v>0.42245370370375701</v>
      </c>
      <c r="B54" s="13"/>
    </row>
    <row r="55" spans="1:6" s="14" customFormat="1" x14ac:dyDescent="0.25">
      <c r="A55" s="12">
        <v>0.42251157407414103</v>
      </c>
      <c r="B55" s="13"/>
    </row>
    <row r="56" spans="1:6" s="14" customFormat="1" x14ac:dyDescent="0.25">
      <c r="A56" s="12">
        <v>0.42256944444452499</v>
      </c>
      <c r="B56" s="13"/>
    </row>
    <row r="57" spans="1:6" s="14" customFormat="1" x14ac:dyDescent="0.25">
      <c r="A57" s="12">
        <v>0.42262731481490901</v>
      </c>
      <c r="B57" s="13"/>
    </row>
    <row r="58" spans="1:6" s="14" customFormat="1" x14ac:dyDescent="0.25">
      <c r="A58" s="12">
        <v>0.42268518518529302</v>
      </c>
      <c r="B58" s="13"/>
    </row>
    <row r="59" spans="1:6" s="14" customFormat="1" x14ac:dyDescent="0.25">
      <c r="A59" s="12">
        <v>0.42274305555567698</v>
      </c>
      <c r="B59" s="13"/>
    </row>
    <row r="60" spans="1:6" s="14" customFormat="1" x14ac:dyDescent="0.25">
      <c r="A60" s="12">
        <v>0.422800925926061</v>
      </c>
      <c r="B60" s="13"/>
    </row>
    <row r="61" spans="1:6" s="14" customFormat="1" x14ac:dyDescent="0.25">
      <c r="A61" s="12">
        <v>0.42285879629644502</v>
      </c>
      <c r="B61" s="13"/>
    </row>
    <row r="62" spans="1:6" s="14" customFormat="1" x14ac:dyDescent="0.25">
      <c r="A62" s="12">
        <v>0.42291666666682898</v>
      </c>
      <c r="B62" s="13"/>
    </row>
    <row r="63" spans="1:6" s="14" customFormat="1" x14ac:dyDescent="0.25">
      <c r="A63" s="12">
        <v>0.42297453703721299</v>
      </c>
      <c r="B63" s="13"/>
    </row>
    <row r="64" spans="1:6" s="14" customFormat="1" x14ac:dyDescent="0.25">
      <c r="A64" s="12">
        <v>0.42303240740759701</v>
      </c>
      <c r="B64" s="13"/>
    </row>
    <row r="65" spans="1:2" s="14" customFormat="1" x14ac:dyDescent="0.25">
      <c r="A65" s="12">
        <v>0.42309027777797997</v>
      </c>
      <c r="B65" s="13"/>
    </row>
    <row r="66" spans="1:2" s="14" customFormat="1" x14ac:dyDescent="0.25">
      <c r="A66" s="12">
        <v>0.42314814814836399</v>
      </c>
      <c r="B66" s="13"/>
    </row>
    <row r="67" spans="1:2" s="14" customFormat="1" x14ac:dyDescent="0.25">
      <c r="A67" s="12">
        <v>0.42320601851874801</v>
      </c>
      <c r="B67" s="13"/>
    </row>
    <row r="68" spans="1:2" s="14" customFormat="1" x14ac:dyDescent="0.25">
      <c r="A68" s="12">
        <v>0.42326388888913202</v>
      </c>
      <c r="B68" s="13"/>
    </row>
    <row r="69" spans="1:2" s="14" customFormat="1" x14ac:dyDescent="0.25">
      <c r="A69" s="12">
        <v>0.42332175925951598</v>
      </c>
      <c r="B69" s="13"/>
    </row>
    <row r="70" spans="1:2" s="14" customFormat="1" x14ac:dyDescent="0.25">
      <c r="A70" s="12">
        <v>0.4233796296299</v>
      </c>
      <c r="B70" s="13"/>
    </row>
    <row r="71" spans="1:2" s="14" customFormat="1" x14ac:dyDescent="0.25">
      <c r="A71" s="12">
        <v>0.42343750000028402</v>
      </c>
      <c r="B71" s="13"/>
    </row>
    <row r="72" spans="1:2" s="14" customFormat="1" x14ac:dyDescent="0.25">
      <c r="A72" s="12">
        <v>0.42349537037066798</v>
      </c>
      <c r="B72" s="13"/>
    </row>
    <row r="73" spans="1:2" s="14" customFormat="1" x14ac:dyDescent="0.25">
      <c r="A73" s="12">
        <v>0.423553240741052</v>
      </c>
      <c r="B73" s="13"/>
    </row>
    <row r="74" spans="1:2" s="14" customFormat="1" x14ac:dyDescent="0.25">
      <c r="A74" s="12">
        <v>0.42361111111143601</v>
      </c>
      <c r="B74" s="13"/>
    </row>
    <row r="75" spans="1:2" s="14" customFormat="1" x14ac:dyDescent="0.25">
      <c r="A75" s="12">
        <v>0.42366898148181997</v>
      </c>
      <c r="B75" s="13"/>
    </row>
    <row r="76" spans="1:2" s="14" customFormat="1" x14ac:dyDescent="0.25">
      <c r="A76" s="12">
        <v>0.42372685185220399</v>
      </c>
      <c r="B76" s="13"/>
    </row>
    <row r="77" spans="1:2" s="14" customFormat="1" x14ac:dyDescent="0.25">
      <c r="A77" s="12">
        <v>0.42378472222258801</v>
      </c>
      <c r="B77" s="13"/>
    </row>
    <row r="78" spans="1:2" s="14" customFormat="1" x14ac:dyDescent="0.25">
      <c r="A78" s="12">
        <v>0.42384259259297202</v>
      </c>
      <c r="B78" s="13"/>
    </row>
    <row r="79" spans="1:2" s="14" customFormat="1" x14ac:dyDescent="0.25">
      <c r="A79" s="12">
        <v>0.42390046296335598</v>
      </c>
      <c r="B79" s="13"/>
    </row>
    <row r="80" spans="1:2" s="14" customFormat="1" x14ac:dyDescent="0.25">
      <c r="A80" s="12">
        <v>0.42395833333374</v>
      </c>
      <c r="B80" s="13"/>
    </row>
    <row r="81" spans="1:2" s="14" customFormat="1" x14ac:dyDescent="0.25">
      <c r="A81" s="12">
        <v>0.42401620370412402</v>
      </c>
      <c r="B81" s="13"/>
    </row>
    <row r="82" spans="1:2" s="14" customFormat="1" x14ac:dyDescent="0.25">
      <c r="A82" s="12">
        <v>0.42407407407450798</v>
      </c>
      <c r="B82" s="13"/>
    </row>
    <row r="83" spans="1:2" s="14" customFormat="1" x14ac:dyDescent="0.25">
      <c r="A83" s="12">
        <v>0.424131944444892</v>
      </c>
      <c r="B83" s="13"/>
    </row>
    <row r="84" spans="1:2" s="14" customFormat="1" x14ac:dyDescent="0.25">
      <c r="A84" s="12">
        <v>0.42418981481527601</v>
      </c>
      <c r="B84" s="13"/>
    </row>
    <row r="85" spans="1:2" s="14" customFormat="1" x14ac:dyDescent="0.25">
      <c r="A85" s="12">
        <v>0.42424768518565997</v>
      </c>
      <c r="B85" s="13"/>
    </row>
    <row r="86" spans="1:2" s="14" customFormat="1" x14ac:dyDescent="0.25">
      <c r="A86" s="12">
        <v>0.42430555555604399</v>
      </c>
      <c r="B86" s="13"/>
    </row>
    <row r="87" spans="1:2" s="14" customFormat="1" x14ac:dyDescent="0.25">
      <c r="A87" s="12">
        <v>0.42436342592642801</v>
      </c>
      <c r="B87" s="13"/>
    </row>
    <row r="88" spans="1:2" s="14" customFormat="1" x14ac:dyDescent="0.25">
      <c r="A88" s="12">
        <v>0.42442129629681202</v>
      </c>
      <c r="B88" s="13"/>
    </row>
    <row r="89" spans="1:2" s="14" customFormat="1" x14ac:dyDescent="0.25">
      <c r="A89" s="12">
        <v>0.42447916666719598</v>
      </c>
      <c r="B89" s="13"/>
    </row>
    <row r="90" spans="1:2" s="14" customFormat="1" x14ac:dyDescent="0.25">
      <c r="A90" s="12">
        <v>0.42453703703758</v>
      </c>
      <c r="B90" s="13"/>
    </row>
    <row r="91" spans="1:2" s="14" customFormat="1" x14ac:dyDescent="0.25">
      <c r="A91" s="12">
        <v>0.42459490740796302</v>
      </c>
      <c r="B91" s="13"/>
    </row>
    <row r="92" spans="1:2" s="14" customFormat="1" x14ac:dyDescent="0.25">
      <c r="A92" s="12">
        <v>0.42465277777834698</v>
      </c>
      <c r="B92" s="13"/>
    </row>
    <row r="93" spans="1:2" s="14" customFormat="1" x14ac:dyDescent="0.25">
      <c r="A93" s="12">
        <v>0.424710648148731</v>
      </c>
      <c r="B93" s="13"/>
    </row>
    <row r="94" spans="1:2" s="14" customFormat="1" x14ac:dyDescent="0.25">
      <c r="A94" s="12">
        <v>0.42476851851911501</v>
      </c>
      <c r="B94" s="13"/>
    </row>
    <row r="95" spans="1:2" s="14" customFormat="1" x14ac:dyDescent="0.25">
      <c r="A95" s="12">
        <v>0.42482638888949897</v>
      </c>
      <c r="B95" s="13"/>
    </row>
    <row r="96" spans="1:2" s="14" customFormat="1" x14ac:dyDescent="0.25">
      <c r="A96" s="12">
        <v>0.42488425925988299</v>
      </c>
      <c r="B96" s="13"/>
    </row>
    <row r="97" spans="1:2" s="14" customFormat="1" x14ac:dyDescent="0.25">
      <c r="A97" s="12">
        <v>0.42494212963026701</v>
      </c>
      <c r="B97" s="13"/>
    </row>
    <row r="98" spans="1:2" s="14" customFormat="1" x14ac:dyDescent="0.25">
      <c r="A98" s="12">
        <v>0.42500000000065102</v>
      </c>
      <c r="B98" s="13"/>
    </row>
    <row r="99" spans="1:2" s="14" customFormat="1" x14ac:dyDescent="0.25">
      <c r="A99" s="12">
        <v>0.42505787037103498</v>
      </c>
      <c r="B99" s="13"/>
    </row>
    <row r="100" spans="1:2" s="14" customFormat="1" x14ac:dyDescent="0.25">
      <c r="A100" s="12">
        <v>0.425115740741419</v>
      </c>
      <c r="B100" s="13"/>
    </row>
    <row r="101" spans="1:2" s="14" customFormat="1" x14ac:dyDescent="0.25">
      <c r="A101" s="12">
        <v>0.42517361111180302</v>
      </c>
      <c r="B101" s="13"/>
    </row>
    <row r="102" spans="1:2" s="14" customFormat="1" x14ac:dyDescent="0.25">
      <c r="A102" s="12">
        <v>0.42523148148218698</v>
      </c>
      <c r="B102" s="13"/>
    </row>
    <row r="103" spans="1:2" s="14" customFormat="1" x14ac:dyDescent="0.25">
      <c r="A103" s="12">
        <v>0.425289351852571</v>
      </c>
      <c r="B103" s="13"/>
    </row>
    <row r="104" spans="1:2" s="14" customFormat="1" x14ac:dyDescent="0.25">
      <c r="A104" s="12">
        <v>0.42534722222295501</v>
      </c>
      <c r="B104" s="13"/>
    </row>
    <row r="105" spans="1:2" s="14" customFormat="1" x14ac:dyDescent="0.25">
      <c r="A105" s="12">
        <v>0.42540509259333897</v>
      </c>
      <c r="B105" s="13"/>
    </row>
    <row r="106" spans="1:2" s="14" customFormat="1" x14ac:dyDescent="0.25">
      <c r="A106" s="12">
        <v>0.42546296296372299</v>
      </c>
      <c r="B106" s="13"/>
    </row>
    <row r="107" spans="1:2" s="14" customFormat="1" x14ac:dyDescent="0.25">
      <c r="A107" s="12">
        <v>0.42552083333410701</v>
      </c>
      <c r="B107" s="13"/>
    </row>
    <row r="108" spans="1:2" s="14" customFormat="1" x14ac:dyDescent="0.25">
      <c r="A108" s="12">
        <v>0.42557870370449102</v>
      </c>
      <c r="B108" s="13"/>
    </row>
    <row r="109" spans="1:2" s="14" customFormat="1" x14ac:dyDescent="0.25">
      <c r="A109" s="12">
        <v>0.42563657407487498</v>
      </c>
      <c r="B109" s="13"/>
    </row>
    <row r="110" spans="1:2" s="14" customFormat="1" x14ac:dyDescent="0.25">
      <c r="A110" s="12">
        <v>0.425694444445259</v>
      </c>
      <c r="B110" s="13"/>
    </row>
    <row r="111" spans="1:2" s="14" customFormat="1" x14ac:dyDescent="0.25">
      <c r="A111" s="12">
        <v>0.42575231481564302</v>
      </c>
      <c r="B111" s="13"/>
    </row>
    <row r="112" spans="1:2" s="14" customFormat="1" x14ac:dyDescent="0.25">
      <c r="A112" s="12">
        <v>0.42581018518602698</v>
      </c>
      <c r="B112" s="13"/>
    </row>
    <row r="113" spans="1:2" s="14" customFormat="1" x14ac:dyDescent="0.25">
      <c r="A113" s="12">
        <v>0.425868055556411</v>
      </c>
      <c r="B113" s="13"/>
    </row>
    <row r="114" spans="1:2" s="14" customFormat="1" x14ac:dyDescent="0.25">
      <c r="A114" s="12">
        <v>0.42592592592679501</v>
      </c>
      <c r="B114" s="13"/>
    </row>
    <row r="115" spans="1:2" s="14" customFormat="1" x14ac:dyDescent="0.25">
      <c r="A115" s="12">
        <v>0.42598379629717897</v>
      </c>
      <c r="B115" s="13"/>
    </row>
    <row r="116" spans="1:2" s="14" customFormat="1" x14ac:dyDescent="0.25">
      <c r="A116" s="12">
        <v>0.42604166666756299</v>
      </c>
      <c r="B116" s="13"/>
    </row>
    <row r="117" spans="1:2" s="14" customFormat="1" x14ac:dyDescent="0.25">
      <c r="A117" s="12">
        <v>0.42609953703794701</v>
      </c>
      <c r="B117" s="13"/>
    </row>
    <row r="118" spans="1:2" s="14" customFormat="1" x14ac:dyDescent="0.25">
      <c r="A118" s="12">
        <v>0.42615740740833102</v>
      </c>
      <c r="B118" s="13"/>
    </row>
    <row r="119" spans="1:2" s="14" customFormat="1" x14ac:dyDescent="0.25">
      <c r="A119" s="12">
        <v>0.42621527777871498</v>
      </c>
      <c r="B119" s="13"/>
    </row>
    <row r="120" spans="1:2" s="14" customFormat="1" x14ac:dyDescent="0.25">
      <c r="A120" s="12">
        <v>0.426273148149099</v>
      </c>
      <c r="B120" s="13"/>
    </row>
    <row r="121" spans="1:2" s="14" customFormat="1" x14ac:dyDescent="0.25">
      <c r="A121" s="12">
        <v>0.42633101851948302</v>
      </c>
      <c r="B121" s="13"/>
    </row>
    <row r="122" spans="1:2" s="14" customFormat="1" x14ac:dyDescent="0.25">
      <c r="A122" s="12">
        <v>0.42638888888986698</v>
      </c>
      <c r="B122" s="13"/>
    </row>
    <row r="123" spans="1:2" s="14" customFormat="1" x14ac:dyDescent="0.25">
      <c r="A123" s="12">
        <v>0.426446759260251</v>
      </c>
      <c r="B123" s="13"/>
    </row>
    <row r="124" spans="1:2" s="14" customFormat="1" x14ac:dyDescent="0.25">
      <c r="A124" s="12">
        <v>0.42650462963063501</v>
      </c>
      <c r="B124" s="13"/>
    </row>
    <row r="125" spans="1:2" s="14" customFormat="1" x14ac:dyDescent="0.25">
      <c r="A125" s="12">
        <v>0.42656250000101897</v>
      </c>
      <c r="B125" s="13"/>
    </row>
    <row r="126" spans="1:2" s="14" customFormat="1" x14ac:dyDescent="0.25">
      <c r="A126" s="12">
        <v>0.42662037037140299</v>
      </c>
      <c r="B126" s="13"/>
    </row>
    <row r="127" spans="1:2" s="14" customFormat="1" x14ac:dyDescent="0.25">
      <c r="A127" s="12">
        <v>0.42667824074178701</v>
      </c>
      <c r="B127" s="13"/>
    </row>
    <row r="128" spans="1:2" s="14" customFormat="1" x14ac:dyDescent="0.25">
      <c r="A128" s="12">
        <v>0.42673611111217102</v>
      </c>
      <c r="B128" s="13"/>
    </row>
    <row r="129" spans="1:6" s="14" customFormat="1" x14ac:dyDescent="0.25">
      <c r="A129" s="12">
        <v>0.42679398148255498</v>
      </c>
      <c r="B129" s="13"/>
    </row>
    <row r="130" spans="1:6" s="14" customFormat="1" x14ac:dyDescent="0.25">
      <c r="A130" s="12">
        <v>0.426851851852939</v>
      </c>
      <c r="B130" s="13"/>
    </row>
    <row r="131" spans="1:6" s="14" customFormat="1" x14ac:dyDescent="0.25">
      <c r="A131" s="12">
        <v>0.42690972222332302</v>
      </c>
      <c r="B131" s="13"/>
    </row>
    <row r="132" spans="1:6" s="14" customFormat="1" x14ac:dyDescent="0.25">
      <c r="A132" s="12">
        <v>0.42696759259370698</v>
      </c>
      <c r="B132" s="13"/>
    </row>
    <row r="133" spans="1:6" s="14" customFormat="1" x14ac:dyDescent="0.25">
      <c r="A133" s="12">
        <v>0.427025462964091</v>
      </c>
      <c r="B133" s="13"/>
    </row>
    <row r="134" spans="1:6" x14ac:dyDescent="0.25">
      <c r="A134" s="9">
        <v>0.42708333333333331</v>
      </c>
      <c r="B134" s="10" t="s">
        <v>4</v>
      </c>
      <c r="C134" s="11">
        <v>240</v>
      </c>
      <c r="D134" s="11">
        <f>VLOOKUP($B134,Маяки!$A$7:$J$47,9,FALSE)</f>
        <v>-34245.06</v>
      </c>
      <c r="E134" s="11">
        <f>VLOOKUP($B134,Маяки!$A$7:$J$47,10,FALSE)</f>
        <v>-21950.05</v>
      </c>
      <c r="F134" s="11">
        <f>C134*Маяки!$R$2</f>
        <v>7315.2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t="s">
        <v>40</v>
      </c>
      <c r="C1" t="s">
        <v>67</v>
      </c>
      <c r="D1" t="s">
        <v>57</v>
      </c>
      <c r="E1" t="s">
        <v>58</v>
      </c>
      <c r="F1" t="s">
        <v>68</v>
      </c>
    </row>
    <row r="2" spans="1:6" x14ac:dyDescent="0.25">
      <c r="A2" s="1">
        <v>0.42152777777777778</v>
      </c>
      <c r="B2" t="s">
        <v>3</v>
      </c>
      <c r="C2">
        <v>270</v>
      </c>
      <c r="D2">
        <f>VLOOKUP($B2,Маяки!$A$7:$J$47,9,FALSE)</f>
        <v>-36825.589999999997</v>
      </c>
      <c r="E2">
        <f>VLOOKUP($B2,Маяки!$A$7:$J$47,10,FALSE)</f>
        <v>-88157.47</v>
      </c>
      <c r="F2">
        <f>C2*Маяки!$R$2</f>
        <v>8229.6</v>
      </c>
    </row>
    <row r="3" spans="1:6" x14ac:dyDescent="0.25">
      <c r="A3" s="1">
        <v>0.42638888888888887</v>
      </c>
      <c r="B3" s="1" t="s">
        <v>4</v>
      </c>
      <c r="C3">
        <v>270</v>
      </c>
      <c r="D3">
        <f>VLOOKUP($B3,Маяки!$A$7:$J$47,9,FALSE)</f>
        <v>-34245.06</v>
      </c>
      <c r="E3">
        <f>VLOOKUP($B3,Маяки!$A$7:$J$47,10,FALSE)</f>
        <v>-21950.05</v>
      </c>
      <c r="F3">
        <f>C3*Маяки!$R$2</f>
        <v>8229.6</v>
      </c>
    </row>
    <row r="4" spans="1:6" x14ac:dyDescent="0.25">
      <c r="A4" s="1">
        <v>0.43055555555555558</v>
      </c>
      <c r="B4" t="s">
        <v>8</v>
      </c>
      <c r="C4">
        <v>270</v>
      </c>
      <c r="D4">
        <f>VLOOKUP($B4,Маяки!$A$7:$J$47,9,FALSE)</f>
        <v>-35175.39</v>
      </c>
      <c r="E4">
        <f>VLOOKUP($B4,Маяки!$A$7:$J$47,10,FALSE)</f>
        <v>47516.4</v>
      </c>
      <c r="F4">
        <f>C4*Маяки!$R$2</f>
        <v>8229.6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70</v>
      </c>
      <c r="C1" t="s">
        <v>67</v>
      </c>
      <c r="D1" t="s">
        <v>57</v>
      </c>
      <c r="E1" t="s">
        <v>58</v>
      </c>
      <c r="F1" t="s">
        <v>68</v>
      </c>
    </row>
    <row r="2" spans="1:6" x14ac:dyDescent="0.25">
      <c r="A2" s="1">
        <v>0.42152777777777778</v>
      </c>
      <c r="B2" s="1" t="s">
        <v>2</v>
      </c>
      <c r="C2">
        <v>240</v>
      </c>
      <c r="D2">
        <f>VLOOKUP($B2,Маяки!$A$7:$J$47,9,FALSE)</f>
        <v>-79870.429999999993</v>
      </c>
      <c r="E2">
        <f>VLOOKUP($B2,Маяки!$A$7:$J$47,9,FALSE)</f>
        <v>-79870.429999999993</v>
      </c>
      <c r="F2">
        <f>C2*Маяки!$R$2</f>
        <v>7315.2</v>
      </c>
    </row>
    <row r="3" spans="1:6" x14ac:dyDescent="0.25">
      <c r="A3" s="1">
        <v>0.42638888888888887</v>
      </c>
      <c r="B3" s="1" t="s">
        <v>4</v>
      </c>
      <c r="C3">
        <v>240</v>
      </c>
      <c r="D3">
        <f>VLOOKUP($B3,Маяки!$A$7:$J$47,9,FALSE)</f>
        <v>-34245.06</v>
      </c>
      <c r="E3">
        <f>VLOOKUP($B3,Маяки!$A$7:$J$47,9,FALSE)</f>
        <v>-34245.06</v>
      </c>
      <c r="F3">
        <f>C3*Маяки!$R$2</f>
        <v>7315.2</v>
      </c>
    </row>
    <row r="4" spans="1:6" x14ac:dyDescent="0.25">
      <c r="A4" s="1"/>
      <c r="B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t="s">
        <v>71</v>
      </c>
      <c r="C1" t="s">
        <v>67</v>
      </c>
      <c r="D1" t="s">
        <v>57</v>
      </c>
      <c r="E1" t="s">
        <v>58</v>
      </c>
      <c r="F1" t="s">
        <v>68</v>
      </c>
    </row>
    <row r="2" spans="1:7" x14ac:dyDescent="0.25">
      <c r="A2" s="1">
        <v>0.41875000000000001</v>
      </c>
      <c r="B2" s="1" t="s">
        <v>78</v>
      </c>
      <c r="C2">
        <v>0</v>
      </c>
      <c r="D2">
        <f>VLOOKUP($B2,Маяки!$A$7:$J$47,9,FALSE)</f>
        <v>-425</v>
      </c>
      <c r="E2">
        <f>VLOOKUP($B2,Маяки!$A$7:$J$47,10,FALSE)</f>
        <v>-1200</v>
      </c>
      <c r="F2">
        <f>C2*Маяки!$R$2</f>
        <v>0</v>
      </c>
    </row>
    <row r="3" spans="1:7" x14ac:dyDescent="0.25">
      <c r="A3" s="1">
        <v>0.42430555555555555</v>
      </c>
      <c r="B3" s="1" t="s">
        <v>5</v>
      </c>
      <c r="C3">
        <v>190</v>
      </c>
      <c r="D3">
        <f>VLOOKUP($B3,Маяки!$A$7:$J$47,9,FALSE)</f>
        <v>-6789.03</v>
      </c>
      <c r="E3">
        <f>VLOOKUP($B3,Маяки!$A$7:$J$47,10,FALSE)</f>
        <v>-27331.599999999999</v>
      </c>
      <c r="F3">
        <f>C3*Маяки!$R$2</f>
        <v>5791.2</v>
      </c>
    </row>
    <row r="4" spans="1:7" x14ac:dyDescent="0.25">
      <c r="A4" s="6">
        <v>0.42638888888888887</v>
      </c>
      <c r="B4" s="6"/>
      <c r="C4" s="5">
        <v>240</v>
      </c>
      <c r="D4" s="5">
        <v>-35000</v>
      </c>
      <c r="E4" s="5">
        <v>-44000</v>
      </c>
      <c r="F4" s="5">
        <f>C4*Маяки!$R$2</f>
        <v>7315.2</v>
      </c>
      <c r="G4" s="7" t="s">
        <v>73</v>
      </c>
    </row>
    <row r="5" spans="1:7" x14ac:dyDescent="0.25">
      <c r="A5" s="1">
        <v>0.42986111111111108</v>
      </c>
      <c r="B5" s="1" t="s">
        <v>2</v>
      </c>
      <c r="C5">
        <v>240</v>
      </c>
      <c r="D5">
        <f>VLOOKUP($B5,Маяки!$A$7:$J$47,9,FALSE)</f>
        <v>-79870.429999999993</v>
      </c>
      <c r="E5">
        <f>VLOOKUP($B5,Маяки!$A$7:$J$47,10,FALSE)</f>
        <v>-74526.8</v>
      </c>
      <c r="F5">
        <f>C5*Маяки!$R$2</f>
        <v>7315.2</v>
      </c>
    </row>
    <row r="8" spans="1:7" x14ac:dyDescent="0.25">
      <c r="C8" t="s">
        <v>74</v>
      </c>
      <c r="D8">
        <f>D5-D3</f>
        <v>-73081.399999999994</v>
      </c>
      <c r="E8">
        <f>E5-E3</f>
        <v>-47195.200000000004</v>
      </c>
    </row>
    <row r="9" spans="1:7" x14ac:dyDescent="0.25">
      <c r="C9" t="s">
        <v>75</v>
      </c>
      <c r="D9">
        <v>480</v>
      </c>
      <c r="E9">
        <v>480</v>
      </c>
    </row>
    <row r="10" spans="1:7" x14ac:dyDescent="0.25">
      <c r="C10" t="s">
        <v>76</v>
      </c>
      <c r="D10">
        <f>D8/D9</f>
        <v>-152.25291666666666</v>
      </c>
      <c r="E10">
        <f>E8/E9</f>
        <v>-98.323333333333338</v>
      </c>
      <c r="F10">
        <f>SQRT(D10*D10+E10*E10)</f>
        <v>181.24135430768754</v>
      </c>
      <c r="G10">
        <f>F10*3.6</f>
        <v>652.46887550767519</v>
      </c>
    </row>
    <row r="11" spans="1:7" x14ac:dyDescent="0.25">
      <c r="B11">
        <v>185</v>
      </c>
      <c r="C11" t="s">
        <v>77</v>
      </c>
      <c r="D11">
        <f>D3+B11*D10</f>
        <v>-34955.81958333333</v>
      </c>
      <c r="E11">
        <f>E3+B11*E10</f>
        <v>-45521.416666666664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9" sqref="D9"/>
    </sheetView>
  </sheetViews>
  <sheetFormatPr defaultRowHeight="15" x14ac:dyDescent="0.25"/>
  <cols>
    <col min="1" max="1" width="9.140625" customWidth="1"/>
  </cols>
  <sheetData>
    <row r="1" spans="1:7" x14ac:dyDescent="0.25">
      <c r="A1" t="s">
        <v>73</v>
      </c>
      <c r="C1" t="s">
        <v>67</v>
      </c>
      <c r="D1" t="s">
        <v>57</v>
      </c>
      <c r="E1" t="s">
        <v>58</v>
      </c>
      <c r="F1" t="s">
        <v>68</v>
      </c>
    </row>
    <row r="2" spans="1:7" x14ac:dyDescent="0.25">
      <c r="A2" s="1">
        <v>0.4236111111111111</v>
      </c>
      <c r="B2" t="s">
        <v>3</v>
      </c>
      <c r="C2">
        <v>240</v>
      </c>
      <c r="D2">
        <f>VLOOKUP($B2,Маяки!$A$7:$J$47,9,FALSE)</f>
        <v>-36825.589999999997</v>
      </c>
      <c r="E2">
        <f>VLOOKUP($B2,Маяки!$A$7:$J$47,10,FALSE)</f>
        <v>-88157.47</v>
      </c>
      <c r="F2">
        <f>C2*Маяки!$R$2</f>
        <v>7315.2</v>
      </c>
    </row>
    <row r="3" spans="1:7" x14ac:dyDescent="0.25">
      <c r="A3" s="6">
        <v>0.42638888888888887</v>
      </c>
      <c r="B3" s="5"/>
      <c r="C3" s="5">
        <v>240</v>
      </c>
      <c r="D3" s="5">
        <v>-35105.236666666664</v>
      </c>
      <c r="E3" s="5">
        <v>-44019.19</v>
      </c>
      <c r="F3" s="5">
        <f>C3*Маяки!$R$2</f>
        <v>7315.2</v>
      </c>
      <c r="G3" s="7" t="s">
        <v>71</v>
      </c>
    </row>
    <row r="4" spans="1:7" x14ac:dyDescent="0.25">
      <c r="A4" s="1">
        <v>0.42777777777777781</v>
      </c>
      <c r="B4" s="1" t="s">
        <v>4</v>
      </c>
      <c r="C4">
        <v>240</v>
      </c>
      <c r="D4">
        <f>VLOOKUP($B4,Маяки!$A$7:$J$47,9,FALSE)</f>
        <v>-34245.06</v>
      </c>
      <c r="E4">
        <f>VLOOKUP($B4,Маяки!$A$7:$J$47,10,FALSE)</f>
        <v>-21950.05</v>
      </c>
      <c r="F4">
        <f>C4*Маяки!$R$2</f>
        <v>7315.2</v>
      </c>
    </row>
    <row r="5" spans="1:7" x14ac:dyDescent="0.25">
      <c r="A5" s="1">
        <v>0.43124999999999997</v>
      </c>
      <c r="B5" t="s">
        <v>8</v>
      </c>
      <c r="C5">
        <v>240</v>
      </c>
      <c r="D5">
        <f>VLOOKUP($B5,Маяки!$A$7:$J$47,9,FALSE)</f>
        <v>-35175.39</v>
      </c>
      <c r="E5">
        <f>VLOOKUP($B5,Маяки!$A$7:$J$47,10,FALSE)</f>
        <v>47516.4</v>
      </c>
      <c r="F5">
        <f>C5*Маяки!$R$2</f>
        <v>7315.2</v>
      </c>
    </row>
    <row r="8" spans="1:7" x14ac:dyDescent="0.25">
      <c r="A8" s="3">
        <f>A3-A2</f>
        <v>2.7777777777777679E-3</v>
      </c>
      <c r="C8" t="s">
        <v>74</v>
      </c>
      <c r="D8">
        <f>D4-D2</f>
        <v>2580.5299999999988</v>
      </c>
      <c r="E8">
        <f>E4-E2</f>
        <v>66207.42</v>
      </c>
    </row>
    <row r="9" spans="1:7" x14ac:dyDescent="0.25">
      <c r="A9" s="3">
        <f>A4-A3</f>
        <v>1.3888888888889395E-3</v>
      </c>
      <c r="C9" t="s">
        <v>75</v>
      </c>
      <c r="D9" s="4">
        <f>MINUTE(A4-A2)*60+SECOND(A4-A2)</f>
        <v>360</v>
      </c>
      <c r="E9" s="4">
        <f>D9</f>
        <v>360</v>
      </c>
    </row>
    <row r="10" spans="1:7" x14ac:dyDescent="0.25">
      <c r="C10" t="s">
        <v>76</v>
      </c>
      <c r="D10">
        <f>D8/D9</f>
        <v>7.168138888888886</v>
      </c>
      <c r="E10">
        <f>E8/E9</f>
        <v>183.90950000000001</v>
      </c>
    </row>
    <row r="11" spans="1:7" x14ac:dyDescent="0.25">
      <c r="B11">
        <v>240</v>
      </c>
      <c r="C11" t="s">
        <v>77</v>
      </c>
      <c r="D11">
        <f>D2+B11*D10</f>
        <v>-35105.236666666664</v>
      </c>
      <c r="E11">
        <f>E2+B11*E10</f>
        <v>-44019.19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9" sqref="D9"/>
    </sheetView>
  </sheetViews>
  <sheetFormatPr defaultRowHeight="15" x14ac:dyDescent="0.25"/>
  <sheetData>
    <row r="1" spans="1:7" x14ac:dyDescent="0.25">
      <c r="A1" t="s">
        <v>80</v>
      </c>
      <c r="C1" t="s">
        <v>67</v>
      </c>
      <c r="D1" t="s">
        <v>57</v>
      </c>
      <c r="E1" t="s">
        <v>58</v>
      </c>
      <c r="F1" t="s">
        <v>68</v>
      </c>
    </row>
    <row r="2" spans="1:7" x14ac:dyDescent="0.25">
      <c r="A2" s="1">
        <v>0.4236111111111111</v>
      </c>
      <c r="B2" s="1" t="s">
        <v>78</v>
      </c>
      <c r="C2">
        <v>0</v>
      </c>
      <c r="D2">
        <f>VLOOKUP($B2,Маяки!$A$7:$J$47,9,FALSE)</f>
        <v>-425</v>
      </c>
      <c r="E2">
        <f>VLOOKUP($B2,Маяки!$A$7:$J$47,10,FALSE)</f>
        <v>-1200</v>
      </c>
      <c r="F2">
        <f>C2*Маяки!$R$2</f>
        <v>0</v>
      </c>
    </row>
    <row r="3" spans="1:7" x14ac:dyDescent="0.25">
      <c r="A3" s="1">
        <v>0.42777777777777781</v>
      </c>
      <c r="B3" s="1" t="s">
        <v>5</v>
      </c>
      <c r="C3">
        <v>190</v>
      </c>
      <c r="D3">
        <f>VLOOKUP($B3,Маяки!$A$7:$J$47,9,FALSE)</f>
        <v>-6789.03</v>
      </c>
      <c r="E3">
        <f>VLOOKUP($B3,Маяки!$A$7:$J$47,10,FALSE)</f>
        <v>-27331.599999999999</v>
      </c>
      <c r="F3">
        <f>C3*Маяки!$R$2</f>
        <v>5791.2</v>
      </c>
    </row>
    <row r="4" spans="1:7" x14ac:dyDescent="0.25">
      <c r="A4" s="6">
        <v>0.42986111111111108</v>
      </c>
      <c r="B4" s="6"/>
      <c r="C4" s="5">
        <v>240</v>
      </c>
      <c r="D4" s="5">
        <v>-35000</v>
      </c>
      <c r="E4" s="5">
        <v>-44000</v>
      </c>
      <c r="F4" s="5">
        <f>C4*Маяки!$R$2</f>
        <v>7315.2</v>
      </c>
      <c r="G4" s="7"/>
    </row>
    <row r="5" spans="1:7" x14ac:dyDescent="0.25">
      <c r="A5" s="1">
        <v>0.43333333333333335</v>
      </c>
      <c r="B5" s="1" t="s">
        <v>2</v>
      </c>
      <c r="C5">
        <v>240</v>
      </c>
      <c r="D5">
        <f>VLOOKUP($B5,Маяки!$A$7:$J$47,9,FALSE)</f>
        <v>-79870.429999999993</v>
      </c>
      <c r="E5">
        <f>VLOOKUP($B5,Маяки!$A$7:$J$47,10,FALSE)</f>
        <v>-74526.8</v>
      </c>
      <c r="F5">
        <f>C5*Маяки!$R$2</f>
        <v>7315.2</v>
      </c>
    </row>
    <row r="8" spans="1:7" x14ac:dyDescent="0.25">
      <c r="C8" t="s">
        <v>74</v>
      </c>
      <c r="D8">
        <f>D5-D3</f>
        <v>-73081.399999999994</v>
      </c>
      <c r="E8">
        <f>E5-E3</f>
        <v>-47195.200000000004</v>
      </c>
    </row>
    <row r="9" spans="1:7" x14ac:dyDescent="0.25">
      <c r="C9" t="s">
        <v>75</v>
      </c>
      <c r="D9">
        <v>480</v>
      </c>
      <c r="E9">
        <v>480</v>
      </c>
    </row>
    <row r="10" spans="1:7" x14ac:dyDescent="0.25">
      <c r="C10" t="s">
        <v>76</v>
      </c>
      <c r="D10">
        <f>D8/D9</f>
        <v>-152.25291666666666</v>
      </c>
      <c r="E10">
        <f>E8/E9</f>
        <v>-98.323333333333338</v>
      </c>
      <c r="F10">
        <f>SQRT(D10*D10+E10*E10)</f>
        <v>181.24135430768754</v>
      </c>
      <c r="G10">
        <f>F10*3.6</f>
        <v>652.46887550767519</v>
      </c>
    </row>
    <row r="11" spans="1:7" x14ac:dyDescent="0.25">
      <c r="B11">
        <v>185</v>
      </c>
      <c r="C11" t="s">
        <v>77</v>
      </c>
      <c r="D11">
        <f>D3+B11*D10</f>
        <v>-34955.81958333333</v>
      </c>
      <c r="E11">
        <f>E3+B11*E10</f>
        <v>-45521.416666666664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5" x14ac:dyDescent="0.25"/>
  <sheetData>
    <row r="1" spans="1:7" x14ac:dyDescent="0.25">
      <c r="A1" t="s">
        <v>81</v>
      </c>
      <c r="C1" t="s">
        <v>67</v>
      </c>
      <c r="D1" t="s">
        <v>57</v>
      </c>
      <c r="E1" t="s">
        <v>58</v>
      </c>
      <c r="F1" t="s">
        <v>68</v>
      </c>
    </row>
    <row r="2" spans="1:7" x14ac:dyDescent="0.25">
      <c r="A2" s="1">
        <v>0.42986111111111108</v>
      </c>
      <c r="B2" s="1" t="s">
        <v>5</v>
      </c>
      <c r="C2">
        <v>240</v>
      </c>
      <c r="D2">
        <f>VLOOKUP($B2,Маяки!$A$7:$J$47,9,FALSE)</f>
        <v>-6789.03</v>
      </c>
      <c r="E2">
        <f>VLOOKUP($B2,Маяки!$A$7:$J$47,10,FALSE)</f>
        <v>-27331.599999999999</v>
      </c>
      <c r="F2">
        <f>C2*Маяки!$R$2</f>
        <v>7315.2</v>
      </c>
    </row>
    <row r="3" spans="1:7" x14ac:dyDescent="0.25">
      <c r="A3" s="1">
        <v>0.43263888888888885</v>
      </c>
      <c r="B3" s="1" t="s">
        <v>11</v>
      </c>
      <c r="C3">
        <v>240</v>
      </c>
      <c r="D3">
        <f>VLOOKUP($B3,Маяки!$A$7:$J$47,9,FALSE)</f>
        <v>-18427.96</v>
      </c>
      <c r="E3">
        <f>VLOOKUP($B3,Маяки!$A$7:$J$47,10,FALSE)</f>
        <v>17610.3</v>
      </c>
      <c r="F3">
        <f>C3*Маяки!$R$2</f>
        <v>7315.2</v>
      </c>
    </row>
    <row r="6" spans="1:7" x14ac:dyDescent="0.25">
      <c r="C6" t="s">
        <v>74</v>
      </c>
      <c r="D6">
        <f>D3-D2</f>
        <v>-11638.93</v>
      </c>
      <c r="E6">
        <f>E3-E2</f>
        <v>44941.899999999994</v>
      </c>
    </row>
    <row r="7" spans="1:7" x14ac:dyDescent="0.25">
      <c r="C7" t="s">
        <v>75</v>
      </c>
      <c r="D7">
        <v>240</v>
      </c>
      <c r="E7">
        <f>D7</f>
        <v>240</v>
      </c>
    </row>
    <row r="8" spans="1:7" x14ac:dyDescent="0.25">
      <c r="C8" t="s">
        <v>76</v>
      </c>
      <c r="D8">
        <f>D6/D7</f>
        <v>-48.495541666666668</v>
      </c>
      <c r="E8">
        <f>E6/E7</f>
        <v>187.25791666666663</v>
      </c>
      <c r="F8">
        <f>SQRT(D8*D8+E8*E8)</f>
        <v>193.43563507245418</v>
      </c>
      <c r="G8">
        <f>F8*3.6</f>
        <v>696.36828626083502</v>
      </c>
    </row>
    <row r="9" spans="1:7" x14ac:dyDescent="0.25">
      <c r="B9">
        <v>185</v>
      </c>
      <c r="C9" t="s">
        <v>77</v>
      </c>
      <c r="D9">
        <f>D2+B9*D8</f>
        <v>-15760.705208333333</v>
      </c>
      <c r="E9">
        <f>E2+B9*E8</f>
        <v>7311.1145833333285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8" sqref="D8"/>
    </sheetView>
  </sheetViews>
  <sheetFormatPr defaultRowHeight="15" x14ac:dyDescent="0.25"/>
  <sheetData>
    <row r="1" spans="1:7" x14ac:dyDescent="0.25">
      <c r="A1" t="s">
        <v>82</v>
      </c>
      <c r="C1" t="s">
        <v>67</v>
      </c>
      <c r="D1" t="s">
        <v>57</v>
      </c>
      <c r="E1" t="s">
        <v>58</v>
      </c>
      <c r="F1" t="s">
        <v>68</v>
      </c>
    </row>
    <row r="2" spans="1:7" x14ac:dyDescent="0.25">
      <c r="A2" s="1">
        <v>0.42986111111111108</v>
      </c>
      <c r="B2" s="1" t="s">
        <v>3</v>
      </c>
      <c r="C2">
        <v>270</v>
      </c>
      <c r="D2">
        <f>VLOOKUP($B2,Маяки!$A$7:$J$47,9,FALSE)</f>
        <v>-36825.589999999997</v>
      </c>
      <c r="E2">
        <f>VLOOKUP($B2,Маяки!$A$7:$J$47,10,FALSE)</f>
        <v>-88157.47</v>
      </c>
      <c r="F2">
        <f>C2*Маяки!$R$2</f>
        <v>8229.6</v>
      </c>
    </row>
    <row r="3" spans="1:7" x14ac:dyDescent="0.25">
      <c r="A3" s="1">
        <v>0.43472222222222223</v>
      </c>
      <c r="B3" s="1" t="s">
        <v>4</v>
      </c>
      <c r="C3">
        <v>240</v>
      </c>
      <c r="D3">
        <f>VLOOKUP($B3,Маяки!$A$7:$J$47,9,FALSE)</f>
        <v>-34245.06</v>
      </c>
      <c r="E3">
        <f>VLOOKUP($B3,Маяки!$A$7:$J$47,10,FALSE)</f>
        <v>-21950.05</v>
      </c>
      <c r="F3">
        <f>C3*Маяки!$R$2</f>
        <v>7315.2</v>
      </c>
    </row>
    <row r="4" spans="1:7" x14ac:dyDescent="0.25">
      <c r="A4" s="1">
        <v>0.43541666666666662</v>
      </c>
      <c r="B4" s="1" t="s">
        <v>7</v>
      </c>
      <c r="C4">
        <v>150</v>
      </c>
      <c r="D4">
        <f>VLOOKUP($B4,Маяки!$A$7:$J$47,9,FALSE)</f>
        <v>-23975.48</v>
      </c>
      <c r="E4">
        <f>VLOOKUP($B4,Маяки!$A$7:$J$47,10,FALSE)</f>
        <v>-6415.5320000000002</v>
      </c>
      <c r="F4">
        <f>C4*Маяки!$R$2</f>
        <v>4572</v>
      </c>
    </row>
    <row r="7" spans="1:7" x14ac:dyDescent="0.25">
      <c r="C7" t="s">
        <v>74</v>
      </c>
      <c r="D7">
        <f>D4-D2</f>
        <v>12850.109999999997</v>
      </c>
      <c r="E7">
        <f>E4-E2</f>
        <v>81741.937999999995</v>
      </c>
    </row>
    <row r="8" spans="1:7" x14ac:dyDescent="0.25">
      <c r="C8" t="s">
        <v>75</v>
      </c>
      <c r="D8">
        <f>MINUTE(A4-A2)*60+SECOND(A4-A2)</f>
        <v>480</v>
      </c>
      <c r="E8">
        <f>D8</f>
        <v>480</v>
      </c>
    </row>
    <row r="9" spans="1:7" x14ac:dyDescent="0.25">
      <c r="C9" t="s">
        <v>76</v>
      </c>
      <c r="D9">
        <f>D7/D8</f>
        <v>26.771062499999992</v>
      </c>
      <c r="E9">
        <f>E7/E8</f>
        <v>170.29570416666667</v>
      </c>
      <c r="F9">
        <f>SQRT(D9*D9+E9*E9)</f>
        <v>172.38711275788501</v>
      </c>
      <c r="G9">
        <f>F9*3.6</f>
        <v>620.59360592838607</v>
      </c>
    </row>
    <row r="10" spans="1:7" x14ac:dyDescent="0.25">
      <c r="B10">
        <v>390</v>
      </c>
      <c r="C10" t="s">
        <v>77</v>
      </c>
      <c r="D10">
        <f>D2+B10*D9</f>
        <v>-26384.875625000001</v>
      </c>
      <c r="E10">
        <f>E2+B10*E9</f>
        <v>-21742.145375000007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Маяки</vt:lpstr>
      <vt:lpstr>GLP101</vt:lpstr>
      <vt:lpstr>GLP101 (2)</vt:lpstr>
      <vt:lpstr>KIL002</vt:lpstr>
      <vt:lpstr>GLP111</vt:lpstr>
      <vt:lpstr>GLP001</vt:lpstr>
      <vt:lpstr>KIL003</vt:lpstr>
      <vt:lpstr>GLP007</vt:lpstr>
      <vt:lpstr>GLP102</vt:lpstr>
      <vt:lpstr>GLP113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2019-03-15T12:04:58Z</dcterms:created>
  <dcterms:modified xsi:type="dcterms:W3CDTF">2019-03-22T11:18:42Z</dcterms:modified>
</cp:coreProperties>
</file>