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\TOWER\Тест\"/>
    </mc:Choice>
  </mc:AlternateContent>
  <bookViews>
    <workbookView xWindow="0" yWindow="0" windowWidth="28800" windowHeight="12330"/>
  </bookViews>
  <sheets>
    <sheet name="Маяки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2" i="2"/>
  <c r="N3" i="2"/>
  <c r="N4" i="2"/>
  <c r="N2" i="2"/>
  <c r="P4" i="2"/>
  <c r="P3" i="2"/>
  <c r="P2" i="2"/>
  <c r="F3" i="2"/>
  <c r="F4" i="2"/>
  <c r="F2" i="2"/>
  <c r="Q2" i="1"/>
  <c r="R2" i="1" s="1"/>
  <c r="D3" i="2"/>
  <c r="E3" i="2"/>
  <c r="D4" i="2"/>
  <c r="E4" i="2"/>
  <c r="E2" i="2"/>
  <c r="D2" i="2"/>
  <c r="M8" i="1"/>
  <c r="N8" i="1"/>
  <c r="M9" i="1"/>
  <c r="N9" i="1"/>
  <c r="M10" i="1"/>
  <c r="N10" i="1"/>
  <c r="M11" i="1"/>
  <c r="N11" i="1"/>
  <c r="N7" i="1"/>
  <c r="M7" i="1"/>
  <c r="J26" i="1"/>
  <c r="J41" i="1"/>
  <c r="J38" i="1"/>
  <c r="J35" i="1"/>
  <c r="J32" i="1"/>
  <c r="J29" i="1"/>
  <c r="J22" i="1"/>
  <c r="J18" i="1"/>
  <c r="J14" i="1"/>
  <c r="J10" i="1"/>
  <c r="J7" i="1"/>
  <c r="G33" i="1"/>
  <c r="G32" i="1"/>
  <c r="G42" i="1" l="1"/>
  <c r="G41" i="1"/>
  <c r="G39" i="1"/>
  <c r="G38" i="1"/>
  <c r="G36" i="1"/>
  <c r="G35" i="1"/>
  <c r="G30" i="1"/>
  <c r="G29" i="1"/>
  <c r="G27" i="1"/>
  <c r="G26" i="1"/>
  <c r="G23" i="1"/>
  <c r="G22" i="1"/>
  <c r="G19" i="1"/>
  <c r="G18" i="1"/>
  <c r="G15" i="1"/>
  <c r="G14" i="1"/>
  <c r="G11" i="1"/>
  <c r="G10" i="1"/>
  <c r="G8" i="1"/>
  <c r="G7" i="1"/>
</calcChain>
</file>

<file path=xl/sharedStrings.xml><?xml version="1.0" encoding="utf-8"?>
<sst xmlns="http://schemas.openxmlformats.org/spreadsheetml/2006/main" count="90" uniqueCount="70">
  <si>
    <t>Coordination 5</t>
  </si>
  <si>
    <t>Сектор M3</t>
  </si>
  <si>
    <t>SUGIR</t>
  </si>
  <si>
    <t>IN</t>
  </si>
  <si>
    <t>DR</t>
  </si>
  <si>
    <t>DK</t>
  </si>
  <si>
    <t>TUTLA</t>
  </si>
  <si>
    <t>LO</t>
  </si>
  <si>
    <t>OKLIT</t>
  </si>
  <si>
    <t>UM</t>
  </si>
  <si>
    <t>WZ</t>
  </si>
  <si>
    <t>BITSA</t>
  </si>
  <si>
    <t>С.Ш.</t>
  </si>
  <si>
    <t>В.Д.</t>
  </si>
  <si>
    <t>-79870.43</t>
  </si>
  <si>
    <t>-74526.8</t>
  </si>
  <si>
    <t>-13161.53</t>
  </si>
  <si>
    <t>-100023.9</t>
  </si>
  <si>
    <t>-35175.39</t>
  </si>
  <si>
    <t>47516.4</t>
  </si>
  <si>
    <t>-18427.96</t>
  </si>
  <si>
    <t>17610.3</t>
  </si>
  <si>
    <t xml:space="preserve"> </t>
  </si>
  <si>
    <t>Ивановское</t>
  </si>
  <si>
    <t>Сухотино</t>
  </si>
  <si>
    <t>India November</t>
  </si>
  <si>
    <t>Скурыгино</t>
  </si>
  <si>
    <t>Delta Romio</t>
  </si>
  <si>
    <t>Климовск</t>
  </si>
  <si>
    <t>Lima Osca</t>
  </si>
  <si>
    <t>Delta Killa</t>
  </si>
  <si>
    <t>CLP101</t>
  </si>
  <si>
    <t>Глобус</t>
  </si>
  <si>
    <t>GLP</t>
  </si>
  <si>
    <t>KIL</t>
  </si>
  <si>
    <t>Кубань</t>
  </si>
  <si>
    <t>Фут</t>
  </si>
  <si>
    <t>Метр</t>
  </si>
  <si>
    <t>Узел</t>
  </si>
  <si>
    <t>м/сек</t>
  </si>
  <si>
    <t>км/час</t>
  </si>
  <si>
    <t>KIL002</t>
  </si>
  <si>
    <t>-36825.59</t>
  </si>
  <si>
    <t>-88157.47</t>
  </si>
  <si>
    <t>-34245.06</t>
  </si>
  <si>
    <t>-21950.05</t>
  </si>
  <si>
    <t>-23975.48</t>
  </si>
  <si>
    <t>-6415.532</t>
  </si>
  <si>
    <t>Глотаево</t>
  </si>
  <si>
    <t>-27331.6</t>
  </si>
  <si>
    <t>-6789.03</t>
  </si>
  <si>
    <t>DEDUM</t>
  </si>
  <si>
    <t>-62894.92</t>
  </si>
  <si>
    <t>50737.57</t>
  </si>
  <si>
    <t>Каменка</t>
  </si>
  <si>
    <t>-57610.9</t>
  </si>
  <si>
    <t>-20750.3</t>
  </si>
  <si>
    <t>Эшелон</t>
  </si>
  <si>
    <t>X</t>
  </si>
  <si>
    <t>Z</t>
  </si>
  <si>
    <t>D</t>
  </si>
  <si>
    <t>M</t>
  </si>
  <si>
    <t>S</t>
  </si>
  <si>
    <t>DEG</t>
  </si>
  <si>
    <t>X/Z</t>
  </si>
  <si>
    <t>с координатами:</t>
  </si>
  <si>
    <t>55.40878611,37.90631389</t>
  </si>
  <si>
    <t>Координаты X и Z даны в метрах. Расчитаны относительно контрольной точки аэропорта UUDD (Домоделово)</t>
  </si>
  <si>
    <t>FL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</si>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</sst>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Маяки!$A$7</c:f>
              <c:strCache>
                <c:ptCount val="1"/>
                <c:pt idx="0">
                  <c:v>SUGIR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Маяки!$I$7</c:f>
              <c:numCache>
                <c:formatCode>General</c:formatCode>
                <c:ptCount val="1"/>
                <c:pt idx="0">
                  <c:v>-79870.429999999993</c:v>
                </c:pt>
              </c:numCache>
            </c:numRef>
          </c:xVal>
          <c:yVal>
            <c:numRef>
              <c:f>Маяки!$I$8</c:f>
              <c:numCache>
                <c:formatCode>General</c:formatCode>
                <c:ptCount val="1"/>
                <c:pt idx="0">
                  <c:v>-74526.8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53-4425-A061-EB165115A55C}"/>
            </c:ext>
          </c:extLst>
        </c:ser>
        <c:ser>
          <c:idx val="1"/>
          <c:order val="1"/>
          <c:tx>
            <c:strRef>
              <c:f>Маяки!$A$10</c:f>
              <c:strCache>
                <c:ptCount val="1"/>
                <c:pt idx="0">
                  <c:v>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Маяки!$I$10</c:f>
              <c:numCache>
                <c:formatCode>General</c:formatCode>
                <c:ptCount val="1"/>
                <c:pt idx="0">
                  <c:v>-36825.589999999997</c:v>
                </c:pt>
              </c:numCache>
            </c:numRef>
          </c:xVal>
          <c:yVal>
            <c:numRef>
              <c:f>Маяки!$I$11</c:f>
              <c:numCache>
                <c:formatCode>General</c:formatCode>
                <c:ptCount val="1"/>
                <c:pt idx="0">
                  <c:v>-88157.47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53-4425-A061-EB165115A55C}"/>
            </c:ext>
          </c:extLst>
        </c:ser>
        <c:ser>
          <c:idx val="2"/>
          <c:order val="2"/>
          <c:tx>
            <c:strRef>
              <c:f>Маяки!$A$14</c:f>
              <c:strCache>
                <c:ptCount val="1"/>
                <c:pt idx="0">
                  <c:v>DR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Маяки!$I$14</c:f>
              <c:numCache>
                <c:formatCode>General</c:formatCode>
                <c:ptCount val="1"/>
                <c:pt idx="0">
                  <c:v>-34245.06</c:v>
                </c:pt>
              </c:numCache>
            </c:numRef>
          </c:xVal>
          <c:yVal>
            <c:numRef>
              <c:f>Маяки!$I$15</c:f>
              <c:numCache>
                <c:formatCode>General</c:formatCode>
                <c:ptCount val="1"/>
                <c:pt idx="0">
                  <c:v>-21950.05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53-4425-A061-EB165115A55C}"/>
            </c:ext>
          </c:extLst>
        </c:ser>
        <c:ser>
          <c:idx val="3"/>
          <c:order val="3"/>
          <c:tx>
            <c:strRef>
              <c:f>Маяки!$A$18</c:f>
              <c:strCache>
                <c:ptCount val="1"/>
                <c:pt idx="0">
                  <c:v>DK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Маяки!$I$18</c:f>
              <c:numCache>
                <c:formatCode>General</c:formatCode>
                <c:ptCount val="1"/>
                <c:pt idx="0">
                  <c:v>-6789.03</c:v>
                </c:pt>
              </c:numCache>
            </c:numRef>
          </c:xVal>
          <c:yVal>
            <c:numRef>
              <c:f>Маяки!$I$19</c:f>
              <c:numCache>
                <c:formatCode>General</c:formatCode>
                <c:ptCount val="1"/>
                <c:pt idx="0">
                  <c:v>-27331.599999999999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53-4425-A061-EB165115A55C}"/>
            </c:ext>
          </c:extLst>
        </c:ser>
        <c:ser>
          <c:idx val="4"/>
          <c:order val="4"/>
          <c:tx>
            <c:strRef>
              <c:f>Маяки!$A$22</c:f>
              <c:strCache>
                <c:ptCount val="1"/>
                <c:pt idx="0">
                  <c:v>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Маяки!$I$22</c:f>
              <c:numCache>
                <c:formatCode>General</c:formatCode>
                <c:ptCount val="1"/>
                <c:pt idx="0">
                  <c:v>-23975.48</c:v>
                </c:pt>
              </c:numCache>
            </c:numRef>
          </c:xVal>
          <c:yVal>
            <c:numRef>
              <c:f>Маяки!$I$23</c:f>
              <c:numCache>
                <c:formatCode>General</c:formatCode>
                <c:ptCount val="1"/>
                <c:pt idx="0">
                  <c:v>-6415.5320000000002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53-4425-A061-EB165115A55C}"/>
            </c:ext>
          </c:extLst>
        </c:ser>
        <c:ser>
          <c:idx val="5"/>
          <c:order val="5"/>
          <c:tx>
            <c:strRef>
              <c:f>Маяки!$A$26</c:f>
              <c:strCache>
                <c:ptCount val="1"/>
                <c:pt idx="0">
                  <c:v>TUTLA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Маяки!$I$26</c:f>
              <c:numCache>
                <c:formatCode>General</c:formatCode>
                <c:ptCount val="1"/>
                <c:pt idx="0">
                  <c:v>-13161.53</c:v>
                </c:pt>
              </c:numCache>
            </c:numRef>
          </c:xVal>
          <c:yVal>
            <c:numRef>
              <c:f>Маяки!$I$27</c:f>
              <c:numCache>
                <c:formatCode>General</c:formatCode>
                <c:ptCount val="1"/>
                <c:pt idx="0">
                  <c:v>-100023.9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53-4425-A061-EB165115A55C}"/>
            </c:ext>
          </c:extLst>
        </c:ser>
        <c:ser>
          <c:idx val="6"/>
          <c:order val="6"/>
          <c:tx>
            <c:strRef>
              <c:f>Маяки!$A$29</c:f>
              <c:strCache>
                <c:ptCount val="1"/>
                <c:pt idx="0">
                  <c:v>OKLIT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Маяки!$I$29</c:f>
              <c:numCache>
                <c:formatCode>General</c:formatCode>
                <c:ptCount val="1"/>
                <c:pt idx="0">
                  <c:v>-35175.39</c:v>
                </c:pt>
              </c:numCache>
            </c:numRef>
          </c:xVal>
          <c:yVal>
            <c:numRef>
              <c:f>Маяки!$I$30</c:f>
              <c:numCache>
                <c:formatCode>General</c:formatCode>
                <c:ptCount val="1"/>
                <c:pt idx="0">
                  <c:v>47516.4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53-4425-A061-EB165115A55C}"/>
            </c:ext>
          </c:extLst>
        </c:ser>
        <c:ser>
          <c:idx val="7"/>
          <c:order val="7"/>
          <c:tx>
            <c:strRef>
              <c:f>Маяки!$A$35</c:f>
              <c:strCache>
                <c:ptCount val="1"/>
                <c:pt idx="0">
                  <c:v>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Маяки!$I$35</c:f>
              <c:numCache>
                <c:formatCode>General</c:formatCode>
                <c:ptCount val="1"/>
                <c:pt idx="0">
                  <c:v>-62894.92</c:v>
                </c:pt>
              </c:numCache>
            </c:numRef>
          </c:xVal>
          <c:yVal>
            <c:numRef>
              <c:f>Маяки!$I$36</c:f>
              <c:numCache>
                <c:formatCode>General</c:formatCode>
                <c:ptCount val="1"/>
                <c:pt idx="0">
                  <c:v>50737.57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53-4425-A061-EB165115A55C}"/>
            </c:ext>
          </c:extLst>
        </c:ser>
        <c:ser>
          <c:idx val="8"/>
          <c:order val="8"/>
          <c:tx>
            <c:strRef>
              <c:f>Маяки!$A$38</c:f>
              <c:strCache>
                <c:ptCount val="1"/>
                <c:pt idx="0">
                  <c:v>WZ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Маяки!$I$38</c:f>
              <c:numCache>
                <c:formatCode>General</c:formatCode>
                <c:ptCount val="1"/>
                <c:pt idx="0">
                  <c:v>-57610.9</c:v>
                </c:pt>
              </c:numCache>
            </c:numRef>
          </c:xVal>
          <c:yVal>
            <c:numRef>
              <c:f>Маяки!$I$39</c:f>
              <c:numCache>
                <c:formatCode>General</c:formatCode>
                <c:ptCount val="1"/>
                <c:pt idx="0">
                  <c:v>-20750.3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53-4425-A061-EB165115A55C}"/>
            </c:ext>
          </c:extLst>
        </c:ser>
        <c:ser>
          <c:idx val="9"/>
          <c:order val="9"/>
          <c:tx>
            <c:strRef>
              <c:f>Маяки!$A$41</c:f>
              <c:strCache>
                <c:ptCount val="1"/>
                <c:pt idx="0">
                  <c:v>BITSA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Маяки!$I$41</c:f>
              <c:numCache>
                <c:formatCode>General</c:formatCode>
                <c:ptCount val="1"/>
                <c:pt idx="0">
                  <c:v>-18427.96</c:v>
                </c:pt>
              </c:numCache>
            </c:numRef>
          </c:xVal>
          <c:yVal>
            <c:numRef>
              <c:f>Маяки!$I$42</c:f>
              <c:numCache>
                <c:formatCode>General</c:formatCode>
                <c:ptCount val="1"/>
                <c:pt idx="0">
                  <c:v>17610.3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53-4425-A061-EB165115A55C}"/>
            </c:ext>
          </c:extLst>
        </c:ser>
        <c:ser>
          <c:idx val="10"/>
          <c:order val="10"/>
          <c:tx>
            <c:strRef>
              <c:f>Маяки!$A$32</c:f>
              <c:strCache>
                <c:ptCount val="1"/>
                <c:pt idx="0">
                  <c:v>DEDUM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Маяки!$I$32</c:f>
              <c:numCache>
                <c:formatCode>General</c:formatCode>
                <c:ptCount val="1"/>
                <c:pt idx="0">
                  <c:v>-52871</c:v>
                </c:pt>
              </c:numCache>
            </c:numRef>
          </c:xVal>
          <c:yVal>
            <c:numRef>
              <c:f>Маяки!$I$33</c:f>
              <c:numCache>
                <c:formatCode>General</c:formatCode>
                <c:ptCount val="1"/>
                <c:pt idx="0">
                  <c:v>47516.4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0A5-934A-5E9B19619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8912"/>
        <c:axId val="431849896"/>
      </c:scatterChart>
      <c:valAx>
        <c:axId val="431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9896"/>
        <c:crosses val="autoZero"/>
        <c:crossBetween val="midCat"/>
      </c:valAx>
      <c:valAx>
        <c:axId val="4318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352424</xdr:colOff>
      <xdr:row>4</xdr:row>
      <xdr:rowOff>161925</xdr:rowOff>
    </xdr:from>
    <xdr:to>
      <xdr:col>23</xdr:col>
      <xdr:colOff>542925</xdr:colOff>
      <xdr:row>36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P2" sqref="P2"/>
    </sheetView>
  </sheetViews>
  <sheetFormatPr defaultRowHeight="15" x14ac:dyDescent="0.25"/>
  <cols>
    <col min="1" max="1" width="14.140625" bestFit="1" customWidth="1"/>
    <col min="2" max="2" width="5.140625" bestFit="1" customWidth="1"/>
    <col min="3" max="5" width="3" bestFit="1" customWidth="1"/>
  </cols>
  <sheetData>
    <row r="1" spans="1:23" x14ac:dyDescent="0.25">
      <c r="A1" t="s">
        <v>0</v>
      </c>
      <c r="J1" t="s">
        <v>33</v>
      </c>
      <c r="K1" t="s">
        <v>32</v>
      </c>
      <c r="M1" t="s">
        <v>36</v>
      </c>
      <c r="N1" t="s">
        <v>37</v>
      </c>
      <c r="P1" t="s">
        <v>57</v>
      </c>
      <c r="Q1" t="s">
        <v>36</v>
      </c>
      <c r="R1" t="s">
        <v>37</v>
      </c>
      <c r="U1" t="s">
        <v>38</v>
      </c>
      <c r="V1" t="s">
        <v>40</v>
      </c>
      <c r="W1" t="s">
        <v>39</v>
      </c>
    </row>
    <row r="2" spans="1:23" x14ac:dyDescent="0.25">
      <c r="A2" t="s">
        <v>1</v>
      </c>
      <c r="J2" t="s">
        <v>34</v>
      </c>
      <c r="K2" t="s">
        <v>35</v>
      </c>
      <c r="M2">
        <v>1</v>
      </c>
      <c r="N2">
        <v>0.30480000000000002</v>
      </c>
      <c r="P2">
        <v>1</v>
      </c>
      <c r="Q2">
        <f>P2*100</f>
        <v>100</v>
      </c>
      <c r="R2">
        <f>N2*Q2</f>
        <v>30.48</v>
      </c>
      <c r="U2">
        <v>1</v>
      </c>
      <c r="V2">
        <v>1.8520000000000001</v>
      </c>
      <c r="W2">
        <v>0.51400000000000001</v>
      </c>
    </row>
    <row r="3" spans="1:23" x14ac:dyDescent="0.25">
      <c r="A3" t="s">
        <v>67</v>
      </c>
    </row>
    <row r="4" spans="1:23" x14ac:dyDescent="0.25">
      <c r="A4" t="s">
        <v>65</v>
      </c>
      <c r="F4" t="s">
        <v>66</v>
      </c>
    </row>
    <row r="6" spans="1:23" x14ac:dyDescent="0.25">
      <c r="C6" s="2" t="s">
        <v>60</v>
      </c>
      <c r="D6" s="2" t="s">
        <v>61</v>
      </c>
      <c r="E6" s="2" t="s">
        <v>62</v>
      </c>
      <c r="F6" s="2"/>
      <c r="G6" s="2" t="s">
        <v>63</v>
      </c>
      <c r="H6" s="2" t="s">
        <v>64</v>
      </c>
      <c r="I6" s="2" t="s">
        <v>58</v>
      </c>
      <c r="J6" s="2" t="s">
        <v>59</v>
      </c>
    </row>
    <row r="7" spans="1:23" x14ac:dyDescent="0.25">
      <c r="A7" t="s">
        <v>2</v>
      </c>
      <c r="B7" t="s">
        <v>12</v>
      </c>
      <c r="C7">
        <v>54</v>
      </c>
      <c r="D7">
        <v>44</v>
      </c>
      <c r="E7">
        <v>1</v>
      </c>
      <c r="G7">
        <f>C7+D7/60+E7/3600</f>
        <v>54.733611111111109</v>
      </c>
      <c r="H7" t="s">
        <v>14</v>
      </c>
      <c r="I7">
        <v>-79870.429999999993</v>
      </c>
      <c r="J7">
        <f>I8</f>
        <v>-74526.8</v>
      </c>
      <c r="L7" t="s">
        <v>11</v>
      </c>
      <c r="M7">
        <f>VLOOKUP(L7,A$7:J$42,9,FALSE)</f>
        <v>-18427.96</v>
      </c>
      <c r="N7">
        <f>VLOOKUP(L7,A$7:J$42,10,FALSE)</f>
        <v>17610.3</v>
      </c>
    </row>
    <row r="8" spans="1:23" x14ac:dyDescent="0.25">
      <c r="B8" t="s">
        <v>13</v>
      </c>
      <c r="C8">
        <v>36</v>
      </c>
      <c r="D8">
        <v>38</v>
      </c>
      <c r="E8">
        <v>33</v>
      </c>
      <c r="G8">
        <f>C8+D8/60+E8/3600</f>
        <v>36.642499999999998</v>
      </c>
      <c r="H8" t="s">
        <v>15</v>
      </c>
      <c r="I8">
        <v>-74526.8</v>
      </c>
      <c r="L8" t="s">
        <v>3</v>
      </c>
      <c r="M8">
        <f>VLOOKUP(L8,A$7:J$42,9,FALSE)</f>
        <v>-36825.589999999997</v>
      </c>
      <c r="N8">
        <f>VLOOKUP(L8,A$7:J$42,10,FALSE)</f>
        <v>-88157.47</v>
      </c>
    </row>
    <row r="9" spans="1:23" x14ac:dyDescent="0.25">
      <c r="L9" t="s">
        <v>4</v>
      </c>
      <c r="M9">
        <f>VLOOKUP(L9,A$7:J$42,9,FALSE)</f>
        <v>-34245.06</v>
      </c>
      <c r="N9">
        <f>VLOOKUP(L9,A$7:J$42,10,FALSE)</f>
        <v>-21950.05</v>
      </c>
    </row>
    <row r="10" spans="1:23" x14ac:dyDescent="0.25">
      <c r="A10" t="s">
        <v>3</v>
      </c>
      <c r="C10">
        <v>54</v>
      </c>
      <c r="D10">
        <v>36</v>
      </c>
      <c r="E10">
        <v>32</v>
      </c>
      <c r="G10">
        <f>C10+D10/60+E10/3600</f>
        <v>54.608888888888892</v>
      </c>
      <c r="H10" t="s">
        <v>42</v>
      </c>
      <c r="I10">
        <v>-36825.589999999997</v>
      </c>
      <c r="J10">
        <f>I11</f>
        <v>-88157.47</v>
      </c>
      <c r="L10" t="s">
        <v>11</v>
      </c>
      <c r="M10">
        <f>VLOOKUP(L10,A$7:J$42,9,FALSE)</f>
        <v>-18427.96</v>
      </c>
      <c r="N10">
        <f>VLOOKUP(L10,A$7:J$42,10,FALSE)</f>
        <v>17610.3</v>
      </c>
    </row>
    <row r="11" spans="1:23" x14ac:dyDescent="0.25">
      <c r="A11" t="s">
        <v>24</v>
      </c>
      <c r="C11">
        <v>37</v>
      </c>
      <c r="D11">
        <v>19</v>
      </c>
      <c r="E11">
        <v>25</v>
      </c>
      <c r="G11">
        <f>C11+D11/60+E11/3600</f>
        <v>37.323611111111113</v>
      </c>
      <c r="H11" t="s">
        <v>43</v>
      </c>
      <c r="I11">
        <v>-88157.47</v>
      </c>
      <c r="L11" t="s">
        <v>11</v>
      </c>
      <c r="M11">
        <f>VLOOKUP(L11,A$7:J$42,9,FALSE)</f>
        <v>-18427.96</v>
      </c>
      <c r="N11">
        <f>VLOOKUP(L11,A$7:J$42,10,FALSE)</f>
        <v>17610.3</v>
      </c>
    </row>
    <row r="12" spans="1:23" x14ac:dyDescent="0.25">
      <c r="A12" t="s">
        <v>25</v>
      </c>
    </row>
    <row r="14" spans="1:23" x14ac:dyDescent="0.25">
      <c r="A14" t="s">
        <v>4</v>
      </c>
      <c r="C14">
        <v>55</v>
      </c>
      <c r="D14">
        <v>12</v>
      </c>
      <c r="E14">
        <v>40</v>
      </c>
      <c r="G14">
        <f>C14+D14/60+E14/3600</f>
        <v>55.211111111111116</v>
      </c>
      <c r="H14" t="s">
        <v>44</v>
      </c>
      <c r="I14">
        <v>-34245.06</v>
      </c>
      <c r="J14">
        <f>I15</f>
        <v>-21950.05</v>
      </c>
    </row>
    <row r="15" spans="1:23" x14ac:dyDescent="0.25">
      <c r="A15" t="s">
        <v>26</v>
      </c>
      <c r="C15">
        <v>37</v>
      </c>
      <c r="D15">
        <v>21</v>
      </c>
      <c r="E15">
        <v>52</v>
      </c>
      <c r="G15">
        <f>C15+D15/60+E15/3600</f>
        <v>37.364444444444445</v>
      </c>
      <c r="H15" t="s">
        <v>45</v>
      </c>
      <c r="I15">
        <v>-21950.05</v>
      </c>
    </row>
    <row r="16" spans="1:23" x14ac:dyDescent="0.25">
      <c r="A16" t="s">
        <v>27</v>
      </c>
    </row>
    <row r="18" spans="1:10" x14ac:dyDescent="0.25">
      <c r="A18" t="s">
        <v>5</v>
      </c>
      <c r="C18">
        <v>55</v>
      </c>
      <c r="D18">
        <v>9</v>
      </c>
      <c r="E18">
        <v>45</v>
      </c>
      <c r="G18">
        <f>C18+D18/60+E18/3600</f>
        <v>55.162500000000001</v>
      </c>
      <c r="H18" t="s">
        <v>50</v>
      </c>
      <c r="I18">
        <v>-6789.03</v>
      </c>
      <c r="J18">
        <f>I19</f>
        <v>-27331.599999999999</v>
      </c>
    </row>
    <row r="19" spans="1:10" x14ac:dyDescent="0.25">
      <c r="A19" t="s">
        <v>48</v>
      </c>
      <c r="C19">
        <v>37</v>
      </c>
      <c r="D19">
        <v>47</v>
      </c>
      <c r="E19">
        <v>56</v>
      </c>
      <c r="G19">
        <f>C19+D19/60+E19/3600</f>
        <v>37.798888888888889</v>
      </c>
      <c r="H19" t="s">
        <v>49</v>
      </c>
      <c r="I19">
        <v>-27331.599999999999</v>
      </c>
    </row>
    <row r="20" spans="1:10" x14ac:dyDescent="0.25">
      <c r="A20" t="s">
        <v>30</v>
      </c>
    </row>
    <row r="22" spans="1:10" x14ac:dyDescent="0.25">
      <c r="A22" t="s">
        <v>7</v>
      </c>
      <c r="C22">
        <v>55</v>
      </c>
      <c r="D22">
        <v>21</v>
      </c>
      <c r="E22">
        <v>4</v>
      </c>
      <c r="G22">
        <f>C22+D22/60+E22/3600</f>
        <v>55.351111111111109</v>
      </c>
      <c r="H22" t="s">
        <v>46</v>
      </c>
      <c r="I22">
        <v>-23975.48</v>
      </c>
      <c r="J22">
        <f>I23</f>
        <v>-6415.5320000000002</v>
      </c>
    </row>
    <row r="23" spans="1:10" x14ac:dyDescent="0.25">
      <c r="A23" t="s">
        <v>28</v>
      </c>
      <c r="C23">
        <v>37</v>
      </c>
      <c r="D23">
        <v>31</v>
      </c>
      <c r="E23">
        <v>37</v>
      </c>
      <c r="G23">
        <f>C23+D23/60+E23/3600</f>
        <v>37.526944444444446</v>
      </c>
      <c r="H23" t="s">
        <v>47</v>
      </c>
      <c r="I23">
        <v>-6415.5320000000002</v>
      </c>
    </row>
    <row r="24" spans="1:10" x14ac:dyDescent="0.25">
      <c r="A24" t="s">
        <v>29</v>
      </c>
    </row>
    <row r="26" spans="1:10" x14ac:dyDescent="0.25">
      <c r="A26" t="s">
        <v>6</v>
      </c>
      <c r="C26">
        <v>54</v>
      </c>
      <c r="D26">
        <v>30</v>
      </c>
      <c r="E26">
        <v>0</v>
      </c>
      <c r="G26">
        <f>C26+D26/60+E26/3600</f>
        <v>54.5</v>
      </c>
      <c r="H26" t="s">
        <v>16</v>
      </c>
      <c r="I26">
        <v>-13161.53</v>
      </c>
      <c r="J26">
        <f>I27+23.9</f>
        <v>-100000</v>
      </c>
    </row>
    <row r="27" spans="1:10" x14ac:dyDescent="0.25">
      <c r="C27">
        <v>37</v>
      </c>
      <c r="D27">
        <v>41</v>
      </c>
      <c r="E27">
        <v>53</v>
      </c>
      <c r="G27">
        <f>C27+D27/60+E27/3600</f>
        <v>37.698055555555555</v>
      </c>
      <c r="H27" t="s">
        <v>17</v>
      </c>
      <c r="I27">
        <v>-100023.9</v>
      </c>
    </row>
    <row r="29" spans="1:10" x14ac:dyDescent="0.25">
      <c r="A29" t="s">
        <v>8</v>
      </c>
      <c r="C29">
        <v>55</v>
      </c>
      <c r="D29">
        <v>50</v>
      </c>
      <c r="E29">
        <v>0</v>
      </c>
      <c r="G29">
        <f>C29+D29/60+E29/3600</f>
        <v>55.833333333333336</v>
      </c>
      <c r="H29" t="s">
        <v>18</v>
      </c>
      <c r="I29">
        <v>-35175.39</v>
      </c>
      <c r="J29">
        <f>I30</f>
        <v>47516.4</v>
      </c>
    </row>
    <row r="30" spans="1:10" x14ac:dyDescent="0.25">
      <c r="C30">
        <v>37</v>
      </c>
      <c r="D30">
        <v>20</v>
      </c>
      <c r="E30">
        <v>59</v>
      </c>
      <c r="G30">
        <f>C30+D30/60+E30/3600</f>
        <v>37.349722222222226</v>
      </c>
      <c r="H30" t="s">
        <v>19</v>
      </c>
      <c r="I30">
        <v>47516.4</v>
      </c>
    </row>
    <row r="32" spans="1:10" x14ac:dyDescent="0.25">
      <c r="A32" t="s">
        <v>51</v>
      </c>
      <c r="C32">
        <v>55</v>
      </c>
      <c r="D32">
        <v>50</v>
      </c>
      <c r="E32">
        <v>0</v>
      </c>
      <c r="G32">
        <f>C32+D32/60+E32/3600</f>
        <v>55.833333333333336</v>
      </c>
      <c r="H32">
        <v>-52871</v>
      </c>
      <c r="I32">
        <v>-52871</v>
      </c>
      <c r="J32">
        <f>I33</f>
        <v>47516.4</v>
      </c>
    </row>
    <row r="33" spans="1:10" x14ac:dyDescent="0.25">
      <c r="C33">
        <v>37</v>
      </c>
      <c r="D33">
        <v>4</v>
      </c>
      <c r="E33">
        <v>11</v>
      </c>
      <c r="G33">
        <f>C33+D33/60+E33/3600</f>
        <v>37.069722222222225</v>
      </c>
      <c r="H33" t="s">
        <v>19</v>
      </c>
      <c r="I33">
        <v>47516.4</v>
      </c>
    </row>
    <row r="35" spans="1:10" x14ac:dyDescent="0.25">
      <c r="A35" t="s">
        <v>9</v>
      </c>
      <c r="C35">
        <v>55</v>
      </c>
      <c r="D35">
        <v>51</v>
      </c>
      <c r="E35">
        <v>43</v>
      </c>
      <c r="G35">
        <f>C35+D35/60+E35/3600</f>
        <v>55.861944444444447</v>
      </c>
      <c r="H35" t="s">
        <v>52</v>
      </c>
      <c r="I35">
        <v>-62894.92</v>
      </c>
      <c r="J35">
        <f>I36</f>
        <v>50737.57</v>
      </c>
    </row>
    <row r="36" spans="1:10" x14ac:dyDescent="0.25">
      <c r="A36" t="s">
        <v>23</v>
      </c>
      <c r="C36">
        <v>36</v>
      </c>
      <c r="D36">
        <v>54</v>
      </c>
      <c r="E36">
        <v>40</v>
      </c>
      <c r="G36">
        <f>C36+D36/60+E36/3600</f>
        <v>36.911111111111111</v>
      </c>
      <c r="H36" t="s">
        <v>53</v>
      </c>
      <c r="I36">
        <v>50737.57</v>
      </c>
    </row>
    <row r="38" spans="1:10" x14ac:dyDescent="0.25">
      <c r="A38" t="s">
        <v>10</v>
      </c>
      <c r="C38">
        <v>55</v>
      </c>
      <c r="D38">
        <v>13</v>
      </c>
      <c r="E38">
        <v>19</v>
      </c>
      <c r="G38">
        <f>C38+D38/60+E38/3600</f>
        <v>55.221944444444446</v>
      </c>
      <c r="H38" t="s">
        <v>55</v>
      </c>
      <c r="I38">
        <v>-57610.9</v>
      </c>
      <c r="J38">
        <f>I39</f>
        <v>-20750.3</v>
      </c>
    </row>
    <row r="39" spans="1:10" x14ac:dyDescent="0.25">
      <c r="A39" t="s">
        <v>54</v>
      </c>
      <c r="C39">
        <v>36</v>
      </c>
      <c r="D39">
        <v>59</v>
      </c>
      <c r="E39">
        <v>41</v>
      </c>
      <c r="G39">
        <f>C39+D39/60+E39/3600</f>
        <v>36.994722222222222</v>
      </c>
      <c r="H39" t="s">
        <v>56</v>
      </c>
      <c r="I39">
        <v>-20750.3</v>
      </c>
    </row>
    <row r="41" spans="1:10" x14ac:dyDescent="0.25">
      <c r="A41" t="s">
        <v>11</v>
      </c>
      <c r="C41">
        <v>55</v>
      </c>
      <c r="D41">
        <v>34</v>
      </c>
      <c r="E41">
        <v>0</v>
      </c>
      <c r="G41">
        <f>C41+D41/60+E41/3600</f>
        <v>55.56666666666667</v>
      </c>
      <c r="H41" t="s">
        <v>20</v>
      </c>
      <c r="I41">
        <v>-18427.96</v>
      </c>
      <c r="J41">
        <f>I42</f>
        <v>17610.3</v>
      </c>
    </row>
    <row r="42" spans="1:10" x14ac:dyDescent="0.25">
      <c r="C42">
        <v>37</v>
      </c>
      <c r="D42">
        <v>36</v>
      </c>
      <c r="E42">
        <v>53</v>
      </c>
      <c r="G42">
        <f>C42+D42/60+E42/3600</f>
        <v>37.614722222222227</v>
      </c>
      <c r="H42" t="s">
        <v>21</v>
      </c>
      <c r="I42">
        <v>17610.3</v>
      </c>
    </row>
    <row r="43" spans="1:10" x14ac:dyDescent="0.25">
      <c r="A43" t="s">
        <v>22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O5" sqref="O5"/>
    </sheetView>
  </sheetViews>
  <sheetFormatPr defaultRowHeight="15" x14ac:dyDescent="0.25"/>
  <sheetData>
    <row r="1" spans="1:16" x14ac:dyDescent="0.25">
      <c r="A1" t="s">
        <v>31</v>
      </c>
      <c r="C1" t="s">
        <v>68</v>
      </c>
      <c r="D1" t="s">
        <v>58</v>
      </c>
      <c r="E1" t="s">
        <v>59</v>
      </c>
      <c r="F1" t="s">
        <v>69</v>
      </c>
      <c r="K1" t="s">
        <v>41</v>
      </c>
      <c r="M1" t="s">
        <v>68</v>
      </c>
      <c r="N1" t="s">
        <v>58</v>
      </c>
      <c r="O1" t="s">
        <v>59</v>
      </c>
      <c r="P1" t="s">
        <v>69</v>
      </c>
    </row>
    <row r="2" spans="1:16" x14ac:dyDescent="0.25">
      <c r="A2" s="1">
        <v>0.41944444444444445</v>
      </c>
      <c r="B2" s="1" t="s">
        <v>2</v>
      </c>
      <c r="C2">
        <v>270</v>
      </c>
      <c r="D2">
        <f>VLOOKUP($B2,Маяки!$A$7:$J$42,9,FALSE)</f>
        <v>-79870.429999999993</v>
      </c>
      <c r="E2">
        <f>VLOOKUP($B2,Маяки!$A$7:$J$42,10,FALSE)</f>
        <v>-74526.8</v>
      </c>
      <c r="F2">
        <f>C2*Маяки!$R$2</f>
        <v>8229.6</v>
      </c>
      <c r="K2" s="1">
        <v>0.42152777777777778</v>
      </c>
      <c r="L2" t="s">
        <v>3</v>
      </c>
      <c r="M2">
        <v>270</v>
      </c>
      <c r="N2">
        <f>VLOOKUP($L2,Маяки!$A$7:$J$42,9,FALSE)</f>
        <v>-36825.589999999997</v>
      </c>
      <c r="O2">
        <f>VLOOKUP($L2,Маяки!$A$7:$J$42,10,FALSE)</f>
        <v>-88157.47</v>
      </c>
      <c r="P2">
        <f>M2*Маяки!$R$2</f>
        <v>8229.6</v>
      </c>
    </row>
    <row r="3" spans="1:16" x14ac:dyDescent="0.25">
      <c r="A3" s="1">
        <v>0.42222222222222222</v>
      </c>
      <c r="B3" s="1" t="s">
        <v>3</v>
      </c>
      <c r="C3">
        <v>270</v>
      </c>
      <c r="D3">
        <f>VLOOKUP($B3,Маяки!$A$7:$J$42,9,FALSE)</f>
        <v>-36825.589999999997</v>
      </c>
      <c r="E3">
        <f>VLOOKUP($B3,Маяки!$A$7:$J$42,10,FALSE)</f>
        <v>-88157.47</v>
      </c>
      <c r="F3">
        <f>C3*Маяки!$R$2</f>
        <v>8229.6</v>
      </c>
      <c r="K3" s="1">
        <v>0.42638888888888887</v>
      </c>
      <c r="L3" s="1" t="s">
        <v>4</v>
      </c>
      <c r="M3">
        <v>270</v>
      </c>
      <c r="N3">
        <f>VLOOKUP($L3,Маяки!$A$7:$J$42,9,FALSE)</f>
        <v>-34245.06</v>
      </c>
      <c r="O3">
        <f>VLOOKUP($L3,Маяки!$A$7:$J$42,10,FALSE)</f>
        <v>-21950.05</v>
      </c>
      <c r="P3">
        <f>M3*Маяки!$R$2</f>
        <v>8229.6</v>
      </c>
    </row>
    <row r="4" spans="1:16" x14ac:dyDescent="0.25">
      <c r="A4" s="1">
        <v>0.42777777777777781</v>
      </c>
      <c r="B4" s="1" t="s">
        <v>4</v>
      </c>
      <c r="C4">
        <v>240</v>
      </c>
      <c r="D4">
        <f>VLOOKUP($B4,Маяки!$A$7:$J$42,9,FALSE)</f>
        <v>-34245.06</v>
      </c>
      <c r="E4">
        <f>VLOOKUP($B4,Маяки!$A$7:$J$42,10,FALSE)</f>
        <v>-21950.05</v>
      </c>
      <c r="F4">
        <f>C4*Маяки!$R$2</f>
        <v>7315.2</v>
      </c>
      <c r="K4" s="1">
        <v>0.43055555555555558</v>
      </c>
      <c r="L4" t="s">
        <v>8</v>
      </c>
      <c r="M4">
        <v>270</v>
      </c>
      <c r="N4">
        <f>VLOOKUP($L4,Маяки!$A$7:$J$42,9,FALSE)</f>
        <v>-35175.39</v>
      </c>
      <c r="O4">
        <f>VLOOKUP($L4,Маяки!$A$7:$J$42,10,FALSE)</f>
        <v>47516.4</v>
      </c>
      <c r="P4">
        <f>M4*Маяки!$R$2</f>
        <v>8229.6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Маяки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2019-03-15T12:04:58Z</dcterms:created>
  <dcterms:modified xsi:type="dcterms:W3CDTF">2019-03-19T01:24:41Z</dcterms:modified>
</cp:coreProperties>
</file>