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"/>
    </mc:Choice>
  </mc:AlternateContent>
  <xr:revisionPtr revIDLastSave="0" documentId="13_ncr:1_{1CA27D6F-AF27-024B-BF35-18AF471FC177}" xr6:coauthVersionLast="47" xr6:coauthVersionMax="47" xr10:uidLastSave="{00000000-0000-0000-0000-000000000000}"/>
  <bookViews>
    <workbookView xWindow="2360" yWindow="780" windowWidth="26440" windowHeight="14480" xr2:uid="{00000000-000D-0000-FFFF-FFFF00000000}"/>
  </bookViews>
  <sheets>
    <sheet name="Crowdfunding" sheetId="1" r:id="rId1"/>
    <sheet name="Category Stats" sheetId="2" r:id="rId2"/>
    <sheet name="Subcategory Stats" sheetId="3" r:id="rId3"/>
    <sheet name="Launch Date Outcomes" sheetId="7" r:id="rId4"/>
    <sheet name="Goal Outcomes" sheetId="8" r:id="rId5"/>
    <sheet name="Backers" sheetId="9" r:id="rId6"/>
  </sheets>
  <definedNames>
    <definedName name="_xlnm._FilterDatabase" localSheetId="0" hidden="1">Crowdfunding!$A$1:$T$1001</definedName>
  </definedNames>
  <calcPr calcId="191029"/>
  <pivotCaches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9" l="1"/>
  <c r="G14" i="9"/>
  <c r="G13" i="9"/>
  <c r="G12" i="9"/>
  <c r="G11" i="9"/>
  <c r="G10" i="9"/>
  <c r="G7" i="9"/>
  <c r="G6" i="9"/>
  <c r="G5" i="9"/>
  <c r="G4" i="9"/>
  <c r="G3" i="9"/>
  <c r="G2" i="9"/>
  <c r="D13" i="8"/>
  <c r="C13" i="8"/>
  <c r="B13" i="8"/>
  <c r="B2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B6" i="8"/>
  <c r="D6" i="8"/>
  <c r="C6" i="8"/>
  <c r="B5" i="8"/>
  <c r="D5" i="8"/>
  <c r="C5" i="8"/>
  <c r="B4" i="8"/>
  <c r="D4" i="8"/>
  <c r="C4" i="8"/>
  <c r="B3" i="8"/>
  <c r="D3" i="8"/>
  <c r="C3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E6" i="8" l="1"/>
  <c r="H6" i="8" s="1"/>
  <c r="E12" i="8"/>
  <c r="H12" i="8" s="1"/>
  <c r="E9" i="8"/>
  <c r="F9" i="8" s="1"/>
  <c r="E7" i="8"/>
  <c r="F7" i="8" s="1"/>
  <c r="E8" i="8"/>
  <c r="F8" i="8" s="1"/>
  <c r="E13" i="8"/>
  <c r="F13" i="8" s="1"/>
  <c r="E5" i="8"/>
  <c r="F5" i="8" s="1"/>
  <c r="E11" i="8"/>
  <c r="F11" i="8" s="1"/>
  <c r="E10" i="8"/>
  <c r="G10" i="8" s="1"/>
  <c r="E2" i="8"/>
  <c r="G2" i="8" s="1"/>
  <c r="E4" i="8"/>
  <c r="F4" i="8" s="1"/>
  <c r="E3" i="8"/>
  <c r="F3" i="8" s="1"/>
  <c r="F12" i="8" l="1"/>
  <c r="F6" i="8"/>
  <c r="G12" i="8"/>
  <c r="G11" i="8"/>
  <c r="G6" i="8"/>
  <c r="H7" i="8"/>
  <c r="G7" i="8"/>
  <c r="H9" i="8"/>
  <c r="G9" i="8"/>
  <c r="H8" i="8"/>
  <c r="G5" i="8"/>
  <c r="H11" i="8"/>
  <c r="H2" i="8"/>
  <c r="G13" i="8"/>
  <c r="H5" i="8"/>
  <c r="G8" i="8"/>
  <c r="H13" i="8"/>
  <c r="G3" i="8"/>
  <c r="F10" i="8"/>
  <c r="H4" i="8"/>
  <c r="H10" i="8"/>
  <c r="H3" i="8"/>
  <c r="F2" i="8"/>
  <c r="G4" i="8"/>
</calcChain>
</file>

<file path=xl/sharedStrings.xml><?xml version="1.0" encoding="utf-8"?>
<sst xmlns="http://schemas.openxmlformats.org/spreadsheetml/2006/main" count="7124" uniqueCount="2115">
  <si>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</si>
  <si>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</si>
  <si>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</si>
  <si>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</si>
  <si>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</si>
  <si>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</si>
  <si>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</si>
  <si>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</si>
  <si>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</si>
  <si>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</si>
  <si>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</si>
  <si>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</si>
  <si>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</si>
  <si>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</si>
  <si>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</si>
  <si>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</si>
  <si>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</si>
  <si>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</si>
  <si>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</si>
  <si>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</si>
  <si>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</si>
  <si>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</si>
  <si>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</si>
  <si>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</si>
  <si>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</si>
  <si>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</si>
  <si>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</si>
  <si>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</si>
  <si>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</si>
  <si>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</si>
  <si>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</si>
  <si>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</si>
  <si>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</si>
  <si>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</si>
  <si>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</si>
  <si>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</si>
  <si>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</si>
  <si>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</si>
  <si>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</si>
  <si>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</si>
  <si>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</si>
  <si>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</si>
  <si>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</si>
  <si>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</si>
  <si>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</si>
  <si>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</si>
  <si>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</si>
  <si>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</si>
  <si>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</si>
  <si>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</si>
  <si>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</si>
  <si>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</si>
  <si>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</si>
  <si>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</si>
  <si>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</si>
  <si>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</si>
  <si>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</si>
  <si>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</si>
  <si>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</si>
  <si>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</si>
  <si>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</si>
  <si>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</si>
  <si>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</si>
  <si>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</si>
  <si>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</si>
  <si>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</si>
  <si>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</si>
  <si>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</si>
  <si>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</si>
  <si>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</si>
  <si>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</si>
  <si>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</si>
  <si>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</si>
  <si>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</si>
  <si>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</si>
  <si>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</si>
  <si>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</si>
  <si>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</si>
  <si>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</si>
  <si>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</si>
  <si>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</si>
  <si>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</si>
  <si>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</si>
  <si>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</si>
  <si>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</si>
  <si>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</si>
  <si>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</si>
  <si>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</si>
  <si>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</si>
  <si>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</si>
  <si>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</si>
  <si>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</si>
  <si>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</si>
  <si>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</si>
  <si>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</si>
  <si>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</si>
  <si>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</si>
  <si>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</si>
  <si>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</si>
  <si>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</si>
  <si>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</si>
  <si>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</si>
  <si>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</si>
  <si>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</si>
  <si>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</si>
  <si>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</si>
  <si>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</si>
  <si>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</si>
  <si>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</si>
  <si>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</si>
  <si>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</si>
  <si>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</si>
  <si>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</si>
  <si>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</si>
  <si>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</si>
  <si>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</si>
  <si>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</si>
  <si>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</si>
  <si>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</si>
  <si>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</si>
  <si>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</si>
  <si>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</si>
  <si>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</si>
  <si>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</si>
  <si>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</si>
  <si>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</si>
  <si>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</si>
  <si>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</si>
  <si>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</si>
  <si>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</si>
  <si>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</si>
  <si>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</si>
  <si>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</si>
  <si>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</si>
  <si>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</si>
  <si>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</si>
  <si>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</si>
  <si>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</si>
  <si>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</si>
  <si>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</si>
  <si>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</si>
  <si>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</si>
  <si>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</si>
  <si>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</si>
  <si>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</si>
  <si>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</si>
  <si>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</si>
  <si>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</si>
  <si>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</si>
  <si>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</si>
  <si>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</si>
  <si>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</si>
  <si>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</si>
  <si>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</si>
  <si>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</si>
  <si>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</si>
  <si>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</si>
  <si>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</si>
  <si>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</si>
  <si>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</si>
  <si>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</si>
  <si>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</si>
  <si>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</si>
  <si>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</si>
  <si>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</si>
  <si>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</si>
  <si>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</si>
  <si>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</si>
  <si>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</si>
  <si>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</si>
  <si>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</si>
  <si>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</si>
  <si>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</si>
  <si>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</si>
  <si>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</si>
  <si>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</si>
  <si>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</si>
  <si>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</si>
  <si>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</si>
  <si>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</si>
  <si>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</si>
  <si>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</si>
  <si>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</si>
  <si>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</si>
  <si>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</si>
  <si>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</si>
  <si>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</si>
  <si>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</si>
  <si>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</si>
  <si>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</si>
  <si>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</si>
  <si>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</si>
  <si>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</si>
  <si>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</si>
  <si>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</si>
  <si>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</si>
  <si>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</si>
  <si>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</si>
  <si>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</si>
  <si>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</si>
  <si>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</si>
  <si>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</si>
  <si>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</si>
  <si>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</si>
  <si>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</si>
  <si>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</si>
  <si>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</si>
  <si>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</si>
  <si>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</si>
  <si>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</si>
  <si>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</si>
  <si>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</si>
  <si>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</si>
  <si>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</si>
  <si>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</si>
  <si>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</si>
  <si>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</si>
  <si>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</si>
  <si>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</si>
  <si>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</si>
  <si>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</si>
  <si>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</si>
  <si>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</si>
  <si>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</si>
  <si>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</si>
  <si>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</si>
  <si>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</si>
  <si>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</si>
  <si>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</si>
  <si>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</si>
  <si>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</si>
  <si>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</si>
  <si>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</si>
  <si>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</si>
  <si>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</si>
  <si>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</si>
  <si>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</si>
  <si>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</si>
  <si>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</si>
  <si>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</si>
  <si>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</si>
  <si>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</si>
  <si>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</si>
  <si>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</si>
  <si>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</si>
  <si>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</si>
  <si>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</si>
  <si>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</si>
  <si>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</si>
  <si>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</si>
  <si>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</si>
  <si>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</si>
  <si>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</si>
  <si>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</si>
  <si>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</si>
  <si>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</si>
  <si>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</si>
  <si>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</si>
  <si>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</si>
  <si>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</si>
  <si>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</si>
  <si>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</si>
  <si>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</si>
  <si>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</si>
  <si>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</si>
  <si>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</si>
  <si>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</si>
  <si>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</si>
  <si>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</si>
  <si>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</si>
  <si>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</si>
  <si>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</si>
  <si>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</si>
  <si>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</si>
  <si>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</si>
  <si>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</si>
  <si>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</si>
  <si>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</si>
  <si>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</si>
  <si>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</si>
  <si>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</si>
  <si>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</si>
  <si>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</si>
  <si>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</si>
  <si>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</si>
  <si>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</si>
  <si>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</si>
  <si>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</si>
  <si>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</si>
  <si>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</si>
  <si>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</si>
  <si>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</si>
  <si>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</si>
  <si>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</si>
  <si>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</si>
  <si>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</si>
  <si>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</si>
  <si>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</si>
  <si>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</si>
  <si>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</si>
  <si>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</si>
  <si>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</si>
  <si>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</si>
  <si>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</si>
  <si>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</si>
  <si>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</si>
  <si>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</si>
  <si>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</si>
  <si>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</si>
  <si>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</si>
  <si>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</si>
  <si>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</si>
  <si>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</si>
  <si>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</si>
  <si>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</si>
  <si>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</si>
  <si>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</si>
  <si>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</si>
  <si>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</si>
  <si>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</si>
  <si>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</si>
  <si>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</si>
  <si>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</si>
  <si>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</si>
  <si>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</si>
  <si>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</si>
  <si>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</si>
  <si>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</si>
  <si>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</si>
  <si>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</si>
  <si>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</si>
  <si>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</si>
  <si>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</si>
  <si>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</si>
  <si>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</si>
  <si>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</si>
  <si>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</si>
  <si>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</si>
  <si>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</si>
  <si>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</si>
  <si>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</si>
  <si>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</si>
  <si>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</si>
  <si>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</si>
  <si>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</si>
  <si>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</si>
  <si>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</si>
  <si>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</si>
  <si>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</si>
  <si>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</si>
  <si>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</si>
  <si>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</si>
  <si>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</si>
  <si>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</si>
  <si>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</si>
  <si>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</si>
  <si>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</si>
  <si>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</si>
  <si>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</si>
  <si>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</si>
  <si>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</si>
  <si>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</si>
  <si>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</si>
  <si>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</si>
  <si>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</si>
  <si>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</si>
  <si>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</si>
  <si>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</si>
  <si>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</si>
  <si>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</si>
  <si>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</si>
  <si>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</si>
  <si>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</si>
  <si>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</si>
  <si>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</si>
  <si>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</si>
  <si>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</si>
  <si>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</si>
  <si>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</si>
  <si>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</si>
  <si>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</si>
  <si>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</si>
  <si>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</si>
  <si>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</si>
  <si>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</si>
  <si>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</si>
  <si>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</si>
  <si>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</si>
  <si>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</si>
  <si>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</si>
  <si>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</si>
  <si>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</si>
  <si>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</si>
  <si>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</si>
  <si>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</si>
  <si>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</si>
  <si>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</si>
  <si>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</si>
  <si>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</si>
  <si>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</si>
  <si>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</si>
  <si>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</si>
  <si>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</si>
  <si>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</si>
  <si>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</si>
  <si>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</si>
  <si>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</si>
  <si>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</si>
  <si>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</si>
  <si>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</si>
  <si>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</si>
  <si>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</si>
  <si>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</si>
  <si>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</si>
  <si>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</si>
  <si>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</si>
  <si>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</si>
  <si>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</si>
  <si>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</si>
  <si>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</si>
  <si>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</si>
  <si>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</si>
  <si>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</si>
  <si>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</si>
  <si>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</si>
  <si>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</si>
  <si>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</si>
  <si>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</si>
  <si>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</si>
  <si>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</si>
  <si>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</si>
  <si>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</si>
  <si>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</si>
  <si>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</si>
  <si>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</si>
  <si>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</si>
  <si>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</si>
  <si>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</si>
  <si>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</si>
  <si>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</si>
  <si>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</si>
  <si>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</si>
  <si>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</si>
  <si>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</si>
  <si>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</si>
  <si>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</si>
  <si>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</si>
  <si>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</si>
  <si>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</si>
  <si>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</si>
  <si>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</si>
  <si>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</si>
  <si>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</si>
  <si>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</si>
  <si>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</si>
  <si>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</si>
  <si>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</si>
  <si>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</si>
  <si>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</si>
  <si>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</si>
  <si>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</si>
  <si>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</si>
  <si>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</si>
  <si>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</si>
  <si>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</si>
  <si>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</si>
  <si>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</si>
  <si>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</si>
  <si>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</si>
  <si>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</si>
  <si>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</si>
  <si>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</si>
  <si>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</si>
  <si>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</si>
  <si>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</si>
  <si>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</si>
  <si>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</si>
  <si>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</si>
  <si>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</si>
  <si>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</si>
  <si>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</si>
  <si>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</si>
  <si>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</si>
  <si>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</si>
  <si>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</si>
  <si>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</si>
  <si>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</si>
  <si>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</si>
  <si>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</si>
  <si>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</si>
  <si>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</si>
  <si>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</si>
  <si>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</si>
  <si>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</si>
  <si>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</si>
  <si>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</si>
  <si>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</si>
  <si>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</si>
  <si>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</si>
  <si>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</si>
  <si>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</si>
  <si>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</si>
  <si>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</si>
  <si>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</si>
  <si>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</si>
  <si>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</si>
  <si>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</si>
  <si>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</si>
  <si>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</si>
  <si>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</si>
  <si>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</si>
  <si>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</si>
  <si>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</si>
  <si>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</si>
  <si>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</si>
  <si>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</si>
  <si>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</si>
  <si>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</si>
  <si>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</si>
  <si>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</si>
  <si>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</si>
  <si>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</si>
  <si>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</si>
  <si>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</si>
  <si>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</si>
  <si>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</si>
  <si>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</si>
  <si>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</si>
  <si>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</si>
  <si>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</si>
  <si>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</si>
  <si>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</si>
  <si>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</si>
  <si>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</si>
  <si>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</si>
  <si>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</si>
  <si>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</si>
  <si>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</si>
  <si>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</si>
  <si>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</si>
  <si>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</si>
  <si>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</si>
  <si>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</si>
  <si>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</si>
  <si>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</si>
  <si>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</si>
  <si>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</si>
  <si>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</si>
  <si>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</si>
  <si>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</si>
  <si>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</si>
  <si>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</si>
  <si>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</si>
  <si>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</si>
  <si>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</si>
  <si>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</si>
  <si>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</si>
  <si>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</si>
  <si>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</si>
  <si>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</si>
  <si>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</si>
  <si>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</si>
  <si>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</si>
  <si>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</si>
  <si>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</si>
  <si>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</si>
  <si>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</si>
  <si>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</si>
  <si>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</si>
  <si>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</si>
  <si>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</si>
  <si>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</si>
  <si>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</si>
  <si>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</si>
  <si>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</si>
  <si>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</si>
  <si>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</si>
  <si>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</si>
  <si>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</si>
  <si>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</si>
  <si>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</si>
  <si>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</si>
  <si>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</si>
  <si>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</si>
  <si>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</si>
  <si>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</si>
  <si>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</si>
  <si>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</si>
  <si>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</si>
  <si>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</si>
  <si>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</si>
  <si>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</si>
  <si>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</si>
  <si>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</si>
  <si>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</si>
  <si>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</si>
  <si>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</si>
  <si>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</si>
  <si>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</si>
  <si>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</si>
  <si>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</si>
  <si>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</si>
  <si>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</si>
  <si>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</si>
  <si>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</si>
  <si>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</si>
  <si>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</si>
  <si>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</si>
  <si>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</si>
  <si>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</si>
  <si>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</si>
  <si>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</si>
  <si>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</si>
  <si>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</si>
  <si>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</si>
  <si>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</si>
  <si>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</si>
  <si>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</si>
  <si>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</si>
  <si>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</si>
  <si>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</si>
  <si>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</si>
  <si>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</si>
  <si>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</si>
  <si>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</si>
  <si>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</si>
  <si>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</si>
  <si>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</si>
  <si>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</si>
  <si>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</si>
  <si>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</si>
  <si>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</si>
  <si>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</si>
  <si>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</si>
  <si>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</si>
  <si>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</si>
  <si>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</si>
  <si>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</si>
  <si>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</si>
  <si>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</si>
  <si>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</si>
  <si>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</si>
  <si>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</si>
  <si>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</si>
  <si>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</si>
  <si>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</si>
  <si>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</si>
  <si>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</si>
  <si>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</si>
  <si>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</si>
  <si>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</si>
  <si>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</si>
  <si>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</si>
  <si>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</si>
  <si>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</si>
  <si>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</si>
  <si>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</si>
  <si>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</si>
  <si>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</si>
  <si>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</si>
  <si>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</si>
  <si>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</si>
  <si>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</si>
  <si>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</si>
  <si>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</si>
  <si>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</si>
  <si>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</si>
  <si>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</si>
  <si>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</si>
  <si>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</si>
  <si>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</si>
  <si>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</si>
  <si>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</si>
  <si>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</si>
  <si>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</si>
  <si>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</si>
  <si>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</si>
  <si>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</si>
  <si>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</si>
  <si>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</si>
  <si>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</si>
  <si>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</si>
  <si>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</si>
  <si>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</si>
  <si>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</si>
  <si>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</si>
  <si>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</si>
  <si>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</si>
  <si>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</si>
  <si>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</si>
  <si>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</si>
  <si>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</si>
  <si>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</si>
  <si>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</si>
  <si>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</si>
  <si>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</si>
  <si>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</si>
  <si>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</si>
  <si>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</si>
  <si>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</si>
  <si>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</si>
  <si>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</si>
  <si>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</si>
  <si>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</si>
  <si>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</si>
  <si>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</si>
  <si>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</si>
  <si>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</si>
  <si>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</si>
  <si>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</si>
  <si>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</si>
  <si>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</si>
  <si>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</si>
  <si>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</si>
  <si>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</si>
  <si>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</si>
  <si>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</si>
  <si>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</si>
  <si>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</si>
  <si>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</si>
  <si>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</si>
  <si>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</si>
  <si>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</si>
  <si>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</si>
  <si>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</si>
  <si>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</si>
  <si>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</si>
  <si>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</si>
  <si>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</si>
  <si>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</si>
  <si>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</si>
  <si>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</si>
  <si>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</si>
  <si>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</si>
  <si>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</si>
  <si>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</si>
  <si>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</si>
  <si>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</si>
  <si>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</si>
  <si>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</si>
  <si>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</si>
  <si>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</si>
  <si>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</si>
  <si>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</si>
  <si>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</si>
  <si>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</si>
  <si>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</si>
  <si>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</si>
  <si>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</si>
  <si>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</si>
  <si>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</si>
  <si>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</si>
  <si>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</si>
  <si>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</si>
  <si>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</si>
  <si>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</si>
  <si>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</si>
  <si>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</si>
  <si>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</si>
  <si>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</si>
  <si>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</si>
  <si>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</si>
  <si>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</si>
  <si>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</si>
  <si>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</si>
  <si>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</si>
  <si>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</si>
  <si>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</si>
  <si>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</si>
  <si>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</si>
  <si>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</si>
  <si>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</si>
  <si>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</si>
  <si>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</si>
  <si>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</si>
  <si>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</si>
  <si>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</si>
  <si>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</si>
  <si>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</si>
  <si>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</si>
  <si>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</si>
  <si>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</si>
  <si>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</si>
  <si>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</si>
  <si>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</si>
  <si>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</si>
  <si>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</si>
  <si>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</si>
  <si>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</si>
  <si>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</si>
  <si>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</si>
  <si>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</si>
  <si>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</si>
  <si>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</si>
  <si>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</si>
  <si>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</si>
  <si>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</si>
  <si>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</si>
  <si>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</si>
  <si>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</si>
  <si>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</si>
  <si>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</si>
  <si>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</si>
  <si>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</si>
  <si>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</si>
  <si>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</si>
  <si>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</si>
  <si>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</si>
  <si>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</si>
  <si>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</si>
  <si>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</si>
  <si>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</si>
  <si>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</si>
  <si>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</si>
  <si>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</si>
  <si>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</si>
  <si>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</si>
  <si>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</si>
  <si>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</si>
  <si>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</si>
  <si>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</si>
  <si>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</si>
  <si>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</si>
  <si>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</si>
  <si>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</si>
  <si>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</si>
  <si>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</si>
  <si>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</si>
  <si>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</si>
  <si>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</si>
  <si>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</si>
  <si>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</si>
  <si>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</si>
  <si>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</si>
  <si>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</si>
  <si>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</si>
  <si>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</si>
  <si>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</si>
  <si>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</si>
  <si>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</si>
  <si>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</si>
  <si>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</si>
  <si>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</si>
  <si>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</si>
  <si>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</si>
  <si>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</si>
  <si>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</si>
  <si>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</si>
  <si>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</si>
  <si>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</si>
  <si>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</si>
  <si>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</si>
  <si>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</si>
  <si>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</si>
  <si>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</si>
  <si>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</si>
  <si>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</si>
  <si>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</si>
  <si>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</si>
  <si>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</si>
  <si>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</si>
  <si>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</si>
  <si>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</si>
  <si>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</si>
  <si>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</si>
  <si>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</si>
  <si>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</si>
  <si>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</si>
  <si>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</si>
  <si>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</si>
  <si>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</si>
  <si>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</si>
  <si>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</si>
  <si>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</si>
  <si>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</si>
  <si>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</si>
  <si>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</si>
  <si>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</si>
  <si>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</si>
  <si>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</si>
  <si>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</si>
  <si>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</si>
  <si>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</si>
  <si>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</si>
  <si>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</si>
  <si>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</si>
  <si>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</si>
  <si>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</si>
  <si>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</si>
  <si>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</si>
  <si>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</si>
  <si>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</si>
  <si>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</si>
  <si>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</si>
  <si>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</si>
  <si>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</si>
  <si>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</si>
  <si>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</si>
  <si>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</si>
  <si>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</si>
  <si>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</si>
  <si>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</si>
  <si>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</si>
  <si>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</si>
  <si>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</si>
  <si>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</si>
  <si>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</si>
  <si>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</si>
  <si>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</si>
  <si>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</si>
  <si>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</si>
  <si>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</si>
  <si>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</si>
  <si>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</si>
  <si>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</si>
  <si>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</si>
  <si>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</si>
  <si>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</si>
  <si>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</si>
  <si>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</si>
  <si>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</si>
  <si>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</si>
  <si>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</si>
  <si>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</si>
  <si>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</si>
  <si>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</si>
  <si>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</si>
  <si>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</si>
  <si>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</si>
  <si>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</si>
  <si>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</si>
  <si>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</si>
  <si>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</si>
  <si>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</si>
  <si>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</si>
  <si>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</si>
  <si>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</si>
  <si>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</si>
  <si>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</si>
  <si>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</si>
  <si>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</si>
  <si>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</si>
  <si>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</si>
  <si>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</si>
  <si>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</si>
  <si>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</si>
  <si>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</si>
  <si>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</si>
  <si>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</si>
  <si>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</si>
  <si>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</si>
  <si>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</si>
  <si>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</si>
  <si>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</si>
  <si>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</si>
  <si>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</si>
  <si>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</si>
  <si>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</si>
  <si>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</si>
  <si>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</si>
  <si>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</si>
  <si>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</si>
  <si>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</si>
  <si>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</si>
  <si>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</si>
  <si>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</si>
  <si>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</si>
  <si>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</si>
  <si>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</si>
  <si>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</si>
  <si>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</si>
  <si>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</si>
  <si>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</si>
  <si>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</si>
  <si>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</si>
  <si>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</si>
  <si>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</si>
  <si>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</si>
  <si>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</si>
  <si>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</si>
  <si>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</si>
  <si>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</si>
  <si>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</si>
  <si>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</si>
  <si>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</si>
  <si>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</si>
  <si>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</si>
  <si>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</si>
  <si>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</si>
  <si>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</si>
  <si>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</si>
  <si>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</si>
  <si>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</si>
  <si>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</si>
  <si>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</si>
  <si>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</si>
  <si>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</si>
  <si>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</si>
  <si>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</si>
  <si>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</si>
  <si>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</si>
  <si>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</si>
  <si>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</si>
  <si>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</si>
  <si>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</si>
  <si>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</si>
  <si>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</si>
  <si>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</si>
  <si>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</si>
  <si>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</si>
  <si>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</si>
  <si>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</si>
  <si>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</si>
  <si>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</si>
  <si>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</si>
  <si>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</si>
  <si>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</si>
  <si>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</si>
  <si>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</si>
  <si>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</si>
  <si>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</si>
  <si>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</si>
  <si>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</si>
  <si>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</si>
  <si>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</si>
  <si>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</si>
  <si>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</si>
  <si>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</si>
  <si>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</si>
  <si>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</si>
  <si>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</si>
  <si>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</si>
  <si>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</si>
  <si>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</si>
  <si>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</si>
  <si>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</si>
  <si>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</si>
  <si>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</si>
  <si>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</si>
  <si>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</si>
  <si>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</si>
  <si>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</si>
  <si>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</si>
  <si>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</si>
  <si>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</si>
  <si>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</si>
  <si>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</si>
  <si>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</si>
  <si>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</si>
  <si>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</si>
  <si>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</si>
  <si>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</si>
  <si>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</si>
  <si>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</si>
  <si>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</si>
  <si>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</si>
  <si>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</si>
  <si>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</si>
  <si>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</si>
  <si>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</si>
  <si>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</si>
  <si>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</si>
  <si>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</si>
  <si>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</si>
  <si>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</si>
  <si>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</si>
  <si>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</si>
  <si>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</si>
  <si>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</si>
  <si>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</si>
  <si>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</si>
  <si>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</si>
  <si>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</si>
  <si>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</si>
  <si>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</si>
  <si>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</si>
  <si>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</si>
  <si>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</si>
  <si>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</si>
  <si>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</si>
  <si>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</si>
  <si>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</si>
  <si>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</si>
  <si>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</si>
  <si>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</si>
  <si>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</si>
  <si>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</si>
  <si>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</si>
  <si>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</si>
  <si>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</si>
  <si>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</si>
  <si>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</si>
  <si>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</si>
  <si>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</si>
  <si>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</si>
  <si>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</si>
  <si>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</si>
  <si>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</si>
  <si>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</si>
  <si>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</si>
  <si>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</si>
  <si>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</si>
  <si>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</si>
  <si>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</si>
  <si>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</si>
  <si>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</si>
  <si>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</si>
  <si>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</si>
  <si>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</si>
  <si>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</si>
  <si>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</si>
  <si>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</si>
  <si>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</si>
  <si>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</si>
  <si>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</si>
  <si>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</si>
  <si>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</si>
  <si>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</si>
  <si>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</si>
  <si>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</si>
  <si>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</si>
  <si>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</si>
  <si>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</si>
  <si>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</si>
  <si>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</si>
  <si>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</si>
  <si>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</si>
  <si>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</si>
  <si>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</si>
  <si>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</si>
  <si>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</si>
  <si>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</si>
  <si>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</si>
  <si>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</si>
  <si>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</si>
  <si>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</si>
  <si>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</si>
  <si>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</si>
  <si>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</si>
  <si>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</si>
  <si>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</si>
  <si>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</si>
  <si>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</si>
  <si>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</si>
  <si>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</si>
  <si>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</si>
  <si>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</si>
  <si>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</si>
  <si>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</si>
  <si>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</si>
  <si>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</si>
  <si>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</si>
  <si>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</si>
  <si>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</si>
  <si>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</si>
  <si>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</si>
  <si>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</si>
  <si>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</si>
  <si>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</si>
  <si>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</si>
  <si>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</si>
  <si>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</si>
  <si>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</si>
  <si>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</si>
  <si>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</si>
  <si>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</si>
  <si>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</si>
  <si>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</si>
  <si>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</si>
  <si>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</si>
  <si>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</si>
  <si>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</si>
  <si>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</si>
  <si>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</si>
  <si>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</si>
  <si>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</si>
  <si>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</si>
  <si>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</si>
  <si>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</si>
  <si>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</si>
  <si>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</si>
  <si>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</si>
  <si>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</si>
  <si>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</si>
  <si>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</si>
  <si>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</si>
  <si>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</si>
  <si>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</si>
  <si>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</si>
  <si>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</si>
  <si>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</si>
  <si>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</si>
  <si>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</si>
  <si>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</si>
  <si>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</si>
  <si>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</si>
  <si>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</si>
  <si>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</si>
  <si>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</si>
  <si>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</si>
  <si>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</si>
  <si>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</si>
  <si>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</si>
  <si>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</si>
  <si>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</si>
  <si>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</si>
  <si>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</si>
  <si>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</si>
  <si>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</si>
  <si>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</si>
  <si>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</si>
  <si>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</si>
  <si>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</si>
  <si>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</si>
  <si>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</si>
  <si>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</si>
  <si>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</si>
  <si>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</si>
  <si>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</si>
  <si>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</si>
  <si>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</si>
  <si>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</si>
  <si>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</si>
  <si>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</si>
  <si>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</si>
  <si>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</si>
  <si>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</si>
  <si>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</si>
  <si>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</si>
  <si>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</si>
  <si>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</si>
  <si>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</si>
  <si>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</si>
  <si>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</si>
  <si>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</si>
  <si>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</si>
  <si>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</si>
  <si>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</si>
  <si>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</si>
  <si>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</si>
  <si>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</si>
  <si>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</si>
  <si>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</si>
  <si>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</si>
  <si>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</si>
  <si>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</si>
  <si>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</si>
  <si>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</si>
  <si>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</si>
  <si>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</si>
  <si>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</si>
  <si>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</si>
  <si>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</si>
  <si>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</si>
  <si>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</si>
  <si>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</si>
  <si>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</si>
  <si>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</si>
  <si>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</si>
  <si>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</si>
  <si>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</si>
  <si>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</si>
  <si>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</si>
  <si>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</si>
  <si>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</si>
  <si>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</si>
  <si>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</si>
  <si>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</si>
  <si>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</si>
  <si>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</si>
  <si>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</si>
  <si>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</si>
  <si>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</si>
  <si>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</si>
  <si>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</si>
  <si>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</si>
  <si>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</si>
  <si>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</si>
  <si>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</si>
  <si>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</si>
  <si>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</si>
  <si>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</si>
  <si>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</si>
  <si>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</si>
  <si>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</si>
  <si>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</si>
  <si>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</si>
  <si>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</si>
  <si>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</si>
  <si>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</si>
  <si>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</si>
  <si>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</si>
  <si>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</si>
  <si>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</si>
  <si>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</si>
  <si>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</si>
  <si>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</si>
  <si>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</si>
  <si>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</si>
  <si>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</si>
  <si>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</si>
  <si>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</si>
  <si>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</si>
  <si>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</si>
  <si>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</si>
  <si>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</si>
  <si>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</si>
  <si>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</si>
  <si>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</si>
  <si>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</si>
  <si>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</si>
  <si>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</si>
  <si>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</si>
  <si>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</si>
  <si>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</si>
  <si>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</si>
  <si>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</si>
  <si>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</si>
  <si>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</si>
  <si>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</si>
  <si>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</si>
  <si>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</si>
  <si>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</si>
  <si>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</si>
  <si>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</si>
  <si>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</si>
  <si>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</si>
  <si>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</si>
  <si>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</si>
  <si>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</si>
  <si>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</si>
  <si>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</si>
  <si>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</si>
  <si>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</si>
  <si>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</si>
  <si>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</si>
  <si>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</si>
  <si>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</si>
  <si>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</si>
  <si>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</si>
  <si>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</si>
  <si>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</si>
  <si>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</si>
  <si>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</si>
  <si>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</si>
  <si>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</si>
  <si>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</si>
  <si>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</si>
  <si>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</si>
  <si>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</si>
  <si>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</si>
  <si>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</si>
  <si>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</si>
  <si>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</si>
  <si>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</si>
  <si>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</si>
  <si>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</si>
  <si>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</si>
  <si>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</si>
  <si>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</si>
  <si>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</si>
  <si>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</si>
  <si>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</si>
  <si>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</si>
  <si>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</si>
  <si>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</si>
  <si>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</si>
  <si>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</si>
  <si>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</si>
  <si>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</si>
  <si>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</si>
  <si>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</si>
  <si>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</si>
  <si>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</si>
  <si>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</si>
  <si>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</si>
  <si>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</si>
  <si>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</si>
  <si>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</si>
  <si>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</si>
  <si>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</si>
  <si>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</si>
  <si>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</si>
  <si>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</si>
  <si>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</si>
  <si>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</si>
  <si>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</si>
  <si>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</si>
  <si>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</si>
  <si>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</si>
  <si>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</si>
  <si>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</si>
  <si>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</si>
  <si>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</si>
  <si>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</si>
  <si>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</si>
  <si>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</si>
  <si>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</si>
  <si>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</si>
  <si>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</si>
  <si>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</si>
  <si>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</si>
  <si>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</si>
  <si>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</si>
  <si>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</si>
  <si>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</si>
  <si>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</si>
  <si>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</si>
  <si>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</si>
  <si>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</si>
  <si>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</si>
  <si>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</si>
  <si>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</si>
  <si>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</si>
  <si>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</si>
  <si>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</si>
  <si>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</si>
  <si>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</si>
  <si>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</si>
  <si>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</si>
  <si>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</si>
  <si>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</si>
  <si>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</si>
  <si>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</si>
  <si>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</si>
  <si>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</si>
  <si>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</si>
  <si>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</si>
  <si>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</si>
  <si>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</si>
  <si>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</si>
  <si>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</si>
  <si>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</si>
  <si>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</si>
  <si>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</si>
  <si>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</si>
  <si>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</si>
  <si>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</si>
  <si>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</si>
  <si>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</si>
  <si>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</si>
  <si>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</si>
  <si>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</si>
  <si>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</si>
  <si>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</si>
  <si>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</si>
  <si>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</si>
  <si>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</si>
  <si>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</si>
  <si>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</si>
  <si>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</si>
  <si>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</si>
  <si>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</si>
  <si>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</si>
  <si>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</si>
  <si>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</si>
  <si>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</si>
  <si>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</si>
  <si>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</si>
  <si>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</si>
  <si>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</si>
  <si>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</si>
  <si>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</si>
  <si>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</si>
  <si>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</si>
  <si>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</si>
  <si>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</si>
  <si>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</si>
  <si>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</si>
  <si>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</si>
  <si>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</si>
  <si>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</si>
  <si>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</si>
  <si>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</si>
  <si>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</si>
  <si>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</si>
  <si>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</si>
  <si>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</si>
  <si>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</si>
  <si>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</si>
  <si>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</si>
  <si>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</si>
  <si>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</si>
  <si>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</si>
  <si>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</si>
  <si>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</si>
  <si>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</si>
  <si>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</si>
  <si>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</si>
  <si>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</si>
  <si>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</si>
  <si>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</si>
  <si>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</si>
  <si>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</si>
  <si>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</si>
  <si>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</si>
  <si>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</si>
  <si>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</si>
  <si>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</si>
  <si>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</si>
  <si>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</si>
  <si>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</si>
  <si>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</si>
  <si>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</si>
  <si>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</si>
  <si>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</si>
  <si>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</si>
  <si>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</si>
  <si>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</si>
  <si>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</si>
  <si>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</si>
  <si>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</si>
  <si>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</si>
  <si>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</si>
  <si>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</si>
  <si>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</si>
  <si>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</si>
  <si>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</si>
  <si>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</si>
  <si>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</si>
  <si>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</si>
  <si>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</si>
  <si>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</si>
  <si>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</si>
  <si>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</si>
  <si>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</si>
  <si>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</si>
  <si>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</si>
  <si>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</si>
  <si>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</si>
  <si>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</si>
  <si>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</si>
  <si>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</si>
  <si>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</si>
  <si>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</si>
  <si>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</si>
  <si>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</si>
  <si>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</si>
  <si>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</si>
  <si>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</si>
  <si>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</si>
  <si>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</si>
  <si>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</si>
  <si>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</si>
  <si>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</si>
  <si>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</si>
  <si>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</si>
  <si>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</si>
  <si>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</si>
  <si>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</si>
  <si>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</si>
  <si>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</si>
  <si>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</si>
  <si>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</si>
  <si>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</si>
  <si>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</si>
  <si>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</si>
  <si>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</si>
  <si>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</si>
  <si>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</si>
  <si>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</si>
  <si>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</si>
  <si>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</si>
  <si>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</si>
  <si>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</si>
  <si>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</si>
  <si>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</si>
  <si>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</si>
  <si>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</si>
  <si>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</si>
  <si>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</si>
  <si>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</si>
  <si>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</si>
  <si>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</si>
  <si>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</si>
  <si>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</si>
  <si>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</si>
  <si>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</si>
  <si>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</si>
  <si>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</si>
  <si>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</si>
  <si>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</si>
  <si>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</si>
  <si>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</si>
  <si>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</si>
  <si>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</si>
  <si>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</si>
  <si>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</si>
  <si>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</si>
  <si>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</si>
  <si>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</si>
  <si>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</si>
  <si>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</si>
  <si>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</si>
  <si>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</si>
  <si>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</si>
  <si>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</si>
  <si>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</si>
  <si>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</si>
  <si>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</si>
  <si>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</si>
  <si>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</si>
  <si>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</si>
  <si>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</si>
  <si>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</si>
  <si>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</si>
  <si>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</si>
  <si>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</si>
  <si>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</si>
  <si>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</si>
  <si>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</si>
  <si>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</si>
  <si>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</si>
  <si>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</si>
  <si>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</si>
  <si>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</si>
  <si>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</si>
  <si>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</si>
  <si>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</si>
  <si>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</si>
  <si>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</si>
  <si>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</si>
  <si>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</si>
  <si>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</si>
  <si>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</si>
  <si>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</si>
  <si>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</si>
  <si>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</si>
  <si>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</si>
  <si>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</si>
  <si>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</si>
  <si>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</si>
  <si>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</si>
  <si>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</si>
  <si>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</si>
  <si>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</si>
  <si>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</si>
  <si>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</si>
  <si>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</si>
  <si>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</si>
  <si>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</si>
  <si>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</si>
  <si>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</si>
  <si>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</si>
  <si>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</si>
  <si>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</si>
  <si>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</si>
  <si>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</si>
  <si>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</si>
  <si>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</si>
  <si>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</si>
  <si>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</si>
  <si>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</si>
  <si>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</si>
  <si>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</si>
  <si>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</si>
  <si>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</si>
  <si>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</si>
  <si>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</si>
  <si>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</si>
  <si>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</si>
  <si>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</si>
  <si>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</si>
  <si>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</si>
  <si>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</si>
  <si>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</si>
  <si>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</si>
  <si>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</si>
  <si>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</si>
  <si>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</si>
  <si>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</si>
  <si>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</si>
  <si>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</si>
  <si>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</si>
  <si>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</si>
  <si>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</si>
  <si>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</si>
  <si>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</si>
  <si>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</si>
  <si>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</si>
  <si>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</si>
  <si>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</si>
  <si>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</si>
  <si>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</si>
  <si>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</si>
  <si>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</si>
  <si>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</si>
  <si>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</si>
  <si>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</si>
  <si>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</si>
  <si>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</si>
  <si>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</si>
  <si>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</si>
  <si>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</si>
  <si>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</si>
  <si>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</si>
  <si>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</si>
  <si>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</si>
  <si>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</si>
  <si>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</si>
  <si>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</si>
  <si>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</si>
  <si>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</si>
  <si>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</si>
  <si>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</si>
  <si>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</si>
  <si>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</si>
  <si>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</si>
  <si>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</si>
  <si>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</si>
  <si>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</si>
  <si>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</si>
  <si>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</si>
  <si>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</si>
  <si>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</si>
  <si>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</si>
  <si>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</si>
  <si>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</si>
  <si>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</si>
  <si>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</si>
  <si>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</si>
  <si>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</si>
  <si>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</si>
  <si>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</si>
  <si>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</si>
  <si>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</si>
  <si>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</si>
  <si>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</si>
  <si>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</si>
  <si>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</si>
  <si>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</si>
  <si>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</si>
  <si>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</si>
  <si>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</si>
  <si>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</si>
  <si>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</si>
  <si>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</si>
  <si>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</si>
  <si>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</si>
  <si>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</si>
  <si>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</si>
  <si>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</si>
  <si>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</si>
  <si>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</si>
  <si>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</si>
  <si>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</si>
  <si>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</si>
  <si>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</si>
  <si>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</si>
  <si>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</si>
  <si>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</si>
  <si>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</si>
  <si>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</si>
  <si>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</si>
  <si>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</si>
  <si>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</si>
  <si>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</si>
  <si>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</si>
  <si>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</si>
  <si>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</si>
  <si>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</si>
  <si>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</si>
  <si>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</si>
  <si>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</si>
  <si>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</si>
  <si>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</si>
  <si>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</si>
  <si>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</si>
  <si>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</si>
  <si>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</si>
  <si>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</si>
  <si>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</si>
  <si>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</si>
  <si>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</si>
  <si>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</si>
  <si>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</si>
  <si>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</si>
  <si>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</si>
  <si>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</si>
  <si>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</si>
  <si>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</si>
  <si>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</si>
  <si>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</si>
  <si>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</si>
  <si>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</si>
  <si>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</si>
  <si>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</si>
  <si>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</si>
  <si>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</si>
  <si>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</si>
  <si>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</si>
  <si>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</si>
  <si>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</si>
  <si>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</si>
  <si>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</si>
  <si>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</si>
  <si>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</si>
  <si>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</si>
  <si>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</si>
  <si>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</si>
  <si>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</si>
  <si>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</si>
  <si>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</si>
  <si>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</si>
  <si>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</si>
  <si>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</si>
  <si>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</si>
  <si>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</si>
  <si>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</si>
  <si>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</si>
  <si>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</si>
  <si>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</si>
  <si>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</si>
  <si>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</si>
  <si>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</si>
  <si>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</si>
  <si>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</si>
  <si>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</si>
  <si>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</si>
  <si>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</si>
  <si>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</si>
  <si>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</si>
  <si>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</si>
  <si>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</si>
  <si>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</si>
  <si>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</si>
  <si>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</si>
  <si>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</si>
  <si>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</si>
  <si>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</si>
  <si>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</si>
  <si>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</si>
  <si>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</si>
  <si>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</si>
  <si>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</si>
  <si>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</si>
  <si>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</si>
  <si>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</si>
  <si>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</si>
  <si>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</si>
  <si>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</si>
  <si>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</si>
  <si>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</si>
  <si>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</si>
  <si>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</si>
  <si>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</si>
  <si>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</si>
  <si>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</si>
  <si>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</si>
  <si>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</si>
  <si>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</si>
  <si>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</si>
  <si>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</si>
  <si>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</si>
  <si>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</si>
  <si>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</si>
  <si>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</si>
  <si>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</si>
  <si>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</si>
  <si>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</si>
  <si>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</si>
  <si>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</si>
  <si>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</si>
  <si>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</si>
  <si>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</si>
  <si>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</si>
  <si>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</si>
  <si>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</si>
  <si>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</si>
  <si>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</si>
  <si>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</si>
  <si>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</si>
  <si>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</si>
  <si>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</si>
  <si>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</si>
  <si>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</si>
  <si>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</si>
  <si>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</si>
  <si>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</si>
  <si>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</si>
  <si>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</si>
  <si>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</si>
  <si>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</si>
  <si>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</si>
  <si>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</si>
  <si>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</si>
  <si>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</si>
  <si>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</si>
  <si>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</si>
  <si>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</si>
  <si>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</si>
  <si>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</si>
  <si>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</si>
  <si>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</si>
  <si>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</si>
  <si>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</si>
  <si>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</si>
  <si>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</si>
  <si>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</si>
  <si>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</si>
  <si>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</si>
  <si>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</si>
  <si>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</si>
  <si>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</si>
  <si>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</si>
  <si>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</si>
  <si>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</si>
  <si>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</si>
  <si>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</si>
  <si>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</si>
  <si>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</si>
  <si>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</si>
  <si>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</si>
  <si>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</si>
  <si>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</si>
  <si>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</si>
  <si>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</si>
  <si>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</si>
  <si>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</si>
  <si>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</si>
  <si>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</si>
  <si>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</si>
  <si>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</si>
  <si>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</si>
  <si>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</si>
  <si>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</si>
  <si>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</si>
  <si>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</si>
  <si>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</si>
  <si>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</si>
  <si>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</si>
  <si>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</si>
  <si>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</si>
  <si>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</si>
  <si>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</si>
  <si>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</si>
  <si>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</si>
  <si>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</si>
  <si>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</si>
  <si>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</si>
  <si>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</si>
  <si>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</si>
  <si>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</si>
  <si>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</si>
  <si>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</si>
  <si>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</si>
  <si>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</si>
  <si>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</si>
  <si>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</si>
  <si>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</si>
  <si>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</si>
  <si>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</si>
  <si>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</si>
  <si>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</si>
  <si>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</si>
  <si>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</si>
  <si>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</si>
  <si>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</si>
  <si>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</si>
  <si>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</si>
  <si>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</si>
  <si>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</si>
  <si>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</si>
  <si>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</si>
  <si>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</si>
  <si>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</si>
  <si>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</si>
  <si>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</si>
  <si>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</si>
  <si>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</si>
  <si>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</si>
  <si>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</si>
  <si>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</si>
  <si>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</si>
  <si>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</si>
  <si>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</si>
  <si>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</si>
  <si>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</si>
  <si>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</si>
  <si>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</si>
  <si>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</si>
  <si>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</si>
  <si>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</si>
  <si>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</si>
  <si>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</si>
  <si>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</si>
  <si>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</si>
  <si>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</si>
  <si>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</si>
  <si>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</si>
  <si>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</si>
  <si>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</si>
  <si>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</si>
  <si>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</si>
  <si>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</si>
  <si>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</si>
  <si>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</si>
  <si>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</si>
  <si>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</si>
  <si>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</si>
  <si>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</si>
  <si>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</si>
  <si>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</si>
  <si>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</si>
  <si>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</si>
  <si>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</si>
  <si>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</si>
  <si>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</si>
  <si>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</si>
  <si>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</si>
  <si>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</si>
  <si>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</si>
  <si>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</si>
  <si>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</si>
  <si>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</si>
  <si>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</si>
  <si>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</si>
  <si>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</si>
  <si>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</si>
  <si>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</si>
  <si>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</si>
  <si>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</si>
  <si>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</si>
  <si>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</si>
  <si>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</si>
  <si>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</si>
  <si>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</si>
  <si>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</si>
  <si>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</si>
  <si>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</si>
  <si>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</si>
  <si>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</si>
  <si>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</si>
  <si>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Count of outcome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</si>
  <si>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</si>
  <si>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</si>
  <si>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</si>
  <si>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</si>
  <si>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</si>
  <si>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</si>
  <si>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</si>
  <si>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</si>
  <si>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</si>
  <si>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</si>
  <si>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</si>
  <si>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</si>
  <si>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</si>
  <si>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</si>
  <si>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</si>
  <si>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</si>
  <si>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</si>
  <si>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</si>
  <si>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</si>
  <si>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</si>
  <si>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</si>
  <si>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</si>
  <si>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</si>
  <si>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</si>
  <si>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</si>
  <si>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</si>
  <si>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</si>
  <si>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</si>
  <si>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</si>
  <si>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</si>
  <si>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</si>
  <si>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</si>
  <si>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</si>
  <si>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</si>
  <si>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</si>
  <si>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</si>
  <si>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</si>
  <si>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</si>
  <si>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</si>
  <si>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</si>
  <si>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</si>
  <si>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</si>
  <si>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</si>
  <si>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</si>
  <si>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</si>
  <si>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</si>
  <si>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</si>
  <si>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</si>
  <si>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</si>
  <si>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</si>
  <si>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</si>
  <si>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</si>
  <si>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</si>
  <si>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</si>
  <si>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</si>
  <si>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</si>
  <si>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</si>
  <si>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</si>
  <si>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</si>
  <si>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</si>
  <si>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</si>
  <si>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</si>
  <si>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</si>
  <si>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</si>
  <si>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</si>
  <si>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</si>
  <si>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</si>
  <si>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</si>
  <si>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</si>
  <si>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</si>
  <si>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</si>
  <si>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</si>
  <si>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</si>
  <si>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Successful Campaigns</t>
  </si>
  <si>
    <t>Median</t>
  </si>
  <si>
    <t>Min</t>
  </si>
  <si>
    <t>Max</t>
  </si>
  <si>
    <t>Variance</t>
  </si>
  <si>
    <t>Standard Deviation</t>
  </si>
  <si>
    <t>Unsuccessful Campaigns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</si>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</sst>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B-9142-9650-BB0E9B9395C2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2-834B-89BE-01461EE35FB1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2-834B-89BE-01461EE35FB1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2-834B-89BE-01461EE3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699152"/>
        <c:axId val="845679776"/>
      </c:barChart>
      <c:catAx>
        <c:axId val="10766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79776"/>
        <c:crosses val="autoZero"/>
        <c:auto val="1"/>
        <c:lblAlgn val="ctr"/>
        <c:lblOffset val="100"/>
        <c:noMultiLvlLbl val="0"/>
      </c:catAx>
      <c:valAx>
        <c:axId val="8456797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864A-AB1B-4985085F4F9D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E3-864A-AB1B-4985085F4F9D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E3-864A-AB1B-4985085F4F9D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E3-864A-AB1B-4985085F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714960"/>
        <c:axId val="718434672"/>
      </c:barChart>
      <c:catAx>
        <c:axId val="7187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34672"/>
        <c:crosses val="autoZero"/>
        <c:auto val="1"/>
        <c:lblAlgn val="ctr"/>
        <c:lblOffset val="100"/>
        <c:noMultiLvlLbl val="0"/>
      </c:catAx>
      <c:valAx>
        <c:axId val="7184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13779527559064E-2"/>
          <c:y val="5.0925925925925923E-2"/>
          <c:w val="0.69615244969378831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'Launch Date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B440-BF9D-380313D5A5A2}"/>
            </c:ext>
          </c:extLst>
        </c:ser>
        <c:ser>
          <c:idx val="1"/>
          <c:order val="1"/>
          <c:tx>
            <c:strRef>
              <c:f>'Launch Date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E-1344-AEB2-9AAB6296C255}"/>
            </c:ext>
          </c:extLst>
        </c:ser>
        <c:ser>
          <c:idx val="2"/>
          <c:order val="2"/>
          <c:tx>
            <c:strRef>
              <c:f>'Launch Date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E-1344-AEB2-9AAB6296C255}"/>
            </c:ext>
          </c:extLst>
        </c:ser>
        <c:ser>
          <c:idx val="3"/>
          <c:order val="3"/>
          <c:tx>
            <c:strRef>
              <c:f>'Launch Date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9E-1344-AEB2-9AAB6296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08480"/>
        <c:axId val="764212816"/>
      </c:lineChart>
      <c:catAx>
        <c:axId val="680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12816"/>
        <c:crosses val="autoZero"/>
        <c:auto val="1"/>
        <c:lblAlgn val="ctr"/>
        <c:lblOffset val="100"/>
        <c:noMultiLvlLbl val="0"/>
      </c:catAx>
      <c:valAx>
        <c:axId val="764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53</c:v>
                </c:pt>
                <c:pt idx="3">
                  <c:v>45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5-7C49-9C8A-D275E1ED8009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General</c:formatCode>
                <c:ptCount val="12"/>
                <c:pt idx="0">
                  <c:v>40</c:v>
                </c:pt>
                <c:pt idx="1">
                  <c:v>17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25</c:v>
                </c:pt>
                <c:pt idx="9">
                  <c:v>22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5-7C49-9C8A-D275E1ED8009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5-7C49-9C8A-D275E1ED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59312"/>
        <c:axId val="671083904"/>
      </c:lineChart>
      <c:catAx>
        <c:axId val="670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83904"/>
        <c:crosses val="autoZero"/>
        <c:auto val="1"/>
        <c:lblAlgn val="ctr"/>
        <c:lblOffset val="100"/>
        <c:noMultiLvlLbl val="0"/>
      </c:catAx>
      <c:valAx>
        <c:axId val="671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139700</xdr:rowOff>
    </xdr:from>
    <xdr:to>
      <xdr:col>14</xdr:col>
      <xdr:colOff>787400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CB35D-FA2E-151A-7397-9EB7F434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63500</xdr:rowOff>
    </xdr:from>
    <xdr:to>
      <xdr:col>14</xdr:col>
      <xdr:colOff>558800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25111-4D1F-CE7E-1DCD-41029FCB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120650</xdr:rowOff>
    </xdr:from>
    <xdr:to>
      <xdr:col>13</xdr:col>
      <xdr:colOff>177800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ACEC1-9084-0728-84C2-65D672D88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13</xdr:row>
      <xdr:rowOff>107950</xdr:rowOff>
    </xdr:from>
    <xdr:to>
      <xdr:col>7</xdr:col>
      <xdr:colOff>1244600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7C70F-FA2E-0621-0DF1-D8A06ED0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Johnson" refreshedDate="44821.844968865742" createdVersion="8" refreshedVersion="8" minRefreshableVersion="3" recordCount="1000" xr:uid="{399FDA2F-6A66-E44F-97EC-0856FAC8520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8641D-9A29-9447-8E86-772EAF4E8106}" name="PivotTable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A85B3-C79A-174F-98F0-433D5D9FAE6E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F49A9-3882-CD44-BCF0-D478F1F8F774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7.6640625" bestFit="1" customWidth="1"/>
    <col min="6" max="6" width="13.5" style="14" bestFit="1" customWidth="1"/>
    <col min="8" max="8" width="13" bestFit="1" customWidth="1"/>
    <col min="9" max="9" width="13" style="6" customWidth="1"/>
    <col min="12" max="13" width="11.1640625" bestFit="1" customWidth="1"/>
    <col min="14" max="14" width="21" bestFit="1" customWidth="1"/>
    <col min="15" max="15" width="20.5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4">
        <f>ROUNDUP(E2/D2*100, 0)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-1)</f>
        <v>food</v>
      </c>
      <c r="T2" t="str">
        <f>RIGHT(R2, LEN(R2) - 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4">
        <f t="shared" ref="F3:F66" si="0">ROUNDUP(E3/D3*100, 0)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 -1)</f>
        <v>music</v>
      </c>
      <c r="T3" t="str">
        <f t="shared" ref="T3:T66" si="4">RIGHT(R3, LEN(R3) - 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4">
        <f t="shared" si="0"/>
        <v>132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4">
        <f t="shared" si="0"/>
        <v>59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4">
        <f t="shared" si="0"/>
        <v>70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4">
        <f t="shared" si="0"/>
        <v>174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4">
        <f t="shared" si="0"/>
        <v>21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4">
        <f t="shared" si="0"/>
        <v>328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4">
        <f t="shared" si="0"/>
        <v>20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4">
        <f t="shared" si="0"/>
        <v>52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4">
        <f t="shared" si="0"/>
        <v>267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4">
        <f t="shared" si="0"/>
        <v>49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4">
        <f t="shared" si="0"/>
        <v>90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4">
        <f t="shared" si="0"/>
        <v>246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4">
        <f t="shared" si="0"/>
        <v>67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4">
        <f t="shared" si="0"/>
        <v>48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4">
        <f t="shared" si="0"/>
        <v>650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4">
        <f t="shared" si="0"/>
        <v>160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4">
        <f t="shared" si="0"/>
        <v>67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4">
        <f t="shared" si="0"/>
        <v>49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4">
        <f t="shared" si="0"/>
        <v>113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4">
        <f t="shared" si="0"/>
        <v>41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4">
        <f t="shared" si="0"/>
        <v>129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4">
        <f t="shared" si="0"/>
        <v>333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4">
        <f t="shared" si="0"/>
        <v>113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4">
        <f t="shared" si="0"/>
        <v>217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4">
        <f t="shared" si="0"/>
        <v>49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4">
        <f t="shared" si="0"/>
        <v>80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4">
        <f t="shared" si="0"/>
        <v>106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4">
        <f t="shared" si="0"/>
        <v>329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4">
        <f t="shared" si="0"/>
        <v>161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4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4">
        <f t="shared" si="0"/>
        <v>87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4">
        <f t="shared" si="0"/>
        <v>378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4">
        <f t="shared" si="0"/>
        <v>151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4">
        <f t="shared" si="0"/>
        <v>151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4">
        <f t="shared" si="0"/>
        <v>158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4">
        <f t="shared" si="0"/>
        <v>140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4">
        <f t="shared" si="0"/>
        <v>326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4">
        <f t="shared" si="0"/>
        <v>51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4">
        <f t="shared" si="0"/>
        <v>170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4">
        <f t="shared" si="0"/>
        <v>213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4">
        <f t="shared" si="0"/>
        <v>444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4">
        <f t="shared" si="0"/>
        <v>186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4">
        <f t="shared" si="0"/>
        <v>659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4">
        <f t="shared" si="0"/>
        <v>48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4">
        <f t="shared" si="0"/>
        <v>115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4">
        <f t="shared" si="0"/>
        <v>476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4">
        <f t="shared" si="0"/>
        <v>387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4">
        <f t="shared" si="0"/>
        <v>190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4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4">
        <f t="shared" si="0"/>
        <v>92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4">
        <f t="shared" si="0"/>
        <v>35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4">
        <f t="shared" si="0"/>
        <v>141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4">
        <f t="shared" si="0"/>
        <v>90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4">
        <f t="shared" si="0"/>
        <v>178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4">
        <f t="shared" si="0"/>
        <v>144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4">
        <f t="shared" si="0"/>
        <v>216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4">
        <f t="shared" si="0"/>
        <v>228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4">
        <f t="shared" si="0"/>
        <v>276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4">
        <f t="shared" si="0"/>
        <v>145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4">
        <f t="shared" si="0"/>
        <v>93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4">
        <f t="shared" si="0"/>
        <v>723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4">
        <f t="shared" si="0"/>
        <v>12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4">
        <f t="shared" si="0"/>
        <v>98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4">
        <f t="shared" ref="F67:F130" si="6">ROUNDUP(E67/D67*100, 0)</f>
        <v>237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0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 -1)</f>
        <v>theater</v>
      </c>
      <c r="T67" t="str">
        <f t="shared" ref="T67:T130" si="10">RIGHT(R67, LEN(R67) - 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4">
        <f t="shared" si="6"/>
        <v>46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4">
        <f t="shared" si="6"/>
        <v>163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4">
        <f t="shared" si="6"/>
        <v>255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4">
        <f t="shared" si="6"/>
        <v>25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4">
        <f t="shared" si="6"/>
        <v>124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4">
        <f t="shared" si="6"/>
        <v>109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4">
        <f t="shared" si="6"/>
        <v>671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4">
        <f t="shared" si="6"/>
        <v>661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4">
        <f t="shared" si="6"/>
        <v>123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4">
        <f t="shared" si="6"/>
        <v>151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4">
        <f t="shared" si="6"/>
        <v>79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4">
        <f t="shared" si="6"/>
        <v>47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4">
        <f t="shared" si="6"/>
        <v>301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4">
        <f t="shared" si="6"/>
        <v>70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4">
        <f t="shared" si="6"/>
        <v>638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4">
        <f t="shared" si="6"/>
        <v>226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4">
        <f t="shared" si="6"/>
        <v>1498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4">
        <f t="shared" si="6"/>
        <v>38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4">
        <f t="shared" si="6"/>
        <v>133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4">
        <f t="shared" si="6"/>
        <v>132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4">
        <f t="shared" si="6"/>
        <v>168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4">
        <f t="shared" si="6"/>
        <v>62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4">
        <f t="shared" si="6"/>
        <v>261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4">
        <f t="shared" si="6"/>
        <v>253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4">
        <f t="shared" si="6"/>
        <v>79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4">
        <f t="shared" si="6"/>
        <v>49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4">
        <f t="shared" si="6"/>
        <v>259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4">
        <f t="shared" si="6"/>
        <v>61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4">
        <f t="shared" si="6"/>
        <v>304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4">
        <f t="shared" si="6"/>
        <v>113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4">
        <f t="shared" si="6"/>
        <v>218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4">
        <f t="shared" si="6"/>
        <v>927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4">
        <f t="shared" si="6"/>
        <v>34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4">
        <f t="shared" si="6"/>
        <v>197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4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4">
        <f t="shared" si="6"/>
        <v>1022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4">
        <f t="shared" si="6"/>
        <v>282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4">
        <f t="shared" si="6"/>
        <v>25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4">
        <f t="shared" si="6"/>
        <v>144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4">
        <f t="shared" si="6"/>
        <v>145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4">
        <f t="shared" si="6"/>
        <v>360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4">
        <f t="shared" si="6"/>
        <v>187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4">
        <f t="shared" si="6"/>
        <v>596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4">
        <f t="shared" si="6"/>
        <v>60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4">
        <f t="shared" si="6"/>
        <v>15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4">
        <f t="shared" si="6"/>
        <v>120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4">
        <f t="shared" si="6"/>
        <v>269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4">
        <f t="shared" si="6"/>
        <v>377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4">
        <f t="shared" si="6"/>
        <v>728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4">
        <f t="shared" si="6"/>
        <v>88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4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4">
        <f t="shared" si="6"/>
        <v>174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4">
        <f t="shared" si="6"/>
        <v>118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4">
        <f t="shared" si="6"/>
        <v>215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4">
        <f t="shared" si="6"/>
        <v>150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4">
        <f t="shared" si="6"/>
        <v>220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4">
        <f t="shared" si="6"/>
        <v>65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4">
        <f t="shared" si="6"/>
        <v>19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4">
        <f t="shared" si="6"/>
        <v>368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4">
        <f t="shared" si="6"/>
        <v>160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4">
        <f t="shared" si="6"/>
        <v>39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4">
        <f t="shared" si="6"/>
        <v>52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4">
        <f t="shared" si="6"/>
        <v>61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7"/>
        <v>40417.208333333336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4">
        <f t="shared" ref="F131:F194" si="12">ROUNDUP(E131/D131*100, 0)</f>
        <v>4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3">(((L131/60)/60)/24)+DATE(1970,1,1)</f>
        <v>42038.25</v>
      </c>
      <c r="O131" s="10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 -1)</f>
        <v>food</v>
      </c>
      <c r="T131" t="str">
        <f t="shared" ref="T131:T194" si="16">RIGHT(R131, LEN(R131) - 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4">
        <f t="shared" si="12"/>
        <v>156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3"/>
        <v>40842.208333333336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4">
        <f t="shared" si="12"/>
        <v>101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3"/>
        <v>41607.25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4">
        <f t="shared" si="12"/>
        <v>117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3"/>
        <v>43112.25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4">
        <f t="shared" si="12"/>
        <v>311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3"/>
        <v>40767.208333333336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4">
        <f t="shared" si="12"/>
        <v>90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4">
        <f t="shared" si="12"/>
        <v>72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4">
        <f t="shared" si="12"/>
        <v>4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4">
        <f t="shared" si="12"/>
        <v>262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3"/>
        <v>40457.208333333336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4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4">
        <f t="shared" si="12"/>
        <v>21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4">
        <f t="shared" si="12"/>
        <v>224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3"/>
        <v>43156.25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4">
        <f t="shared" si="12"/>
        <v>102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4">
        <f t="shared" si="12"/>
        <v>231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3"/>
        <v>41005.208333333336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4">
        <f t="shared" si="12"/>
        <v>136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3"/>
        <v>40357.208333333336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4">
        <f t="shared" si="12"/>
        <v>130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3"/>
        <v>43633.208333333328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4">
        <f t="shared" si="12"/>
        <v>237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3"/>
        <v>41889.208333333336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4">
        <f t="shared" si="12"/>
        <v>18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4">
        <f t="shared" si="12"/>
        <v>113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3"/>
        <v>42534.208333333328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4">
        <f t="shared" si="12"/>
        <v>122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3"/>
        <v>42941.208333333328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4">
        <f t="shared" si="12"/>
        <v>220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3"/>
        <v>41275.25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4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4">
        <f t="shared" si="12"/>
        <v>65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4">
        <f t="shared" si="12"/>
        <v>424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3"/>
        <v>42783.25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4">
        <f t="shared" si="12"/>
        <v>93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4">
        <f t="shared" si="12"/>
        <v>59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4">
        <f t="shared" si="12"/>
        <v>66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4">
        <f t="shared" si="12"/>
        <v>74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4">
        <f t="shared" si="12"/>
        <v>53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4">
        <f t="shared" si="12"/>
        <v>221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3"/>
        <v>42346.25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4">
        <f t="shared" si="12"/>
        <v>101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3"/>
        <v>43551.208333333328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4">
        <f t="shared" si="12"/>
        <v>163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3"/>
        <v>43582.208333333328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4">
        <f t="shared" si="12"/>
        <v>79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4">
        <f t="shared" si="12"/>
        <v>150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3"/>
        <v>43442.25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4">
        <f t="shared" si="12"/>
        <v>254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3"/>
        <v>43028.208333333328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4">
        <f t="shared" si="12"/>
        <v>101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3"/>
        <v>43016.208333333328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4">
        <f t="shared" si="12"/>
        <v>122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3"/>
        <v>42948.208333333328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4">
        <f t="shared" si="12"/>
        <v>138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3"/>
        <v>40534.25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4">
        <f t="shared" si="12"/>
        <v>416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3"/>
        <v>41435.208333333336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4">
        <f t="shared" si="12"/>
        <v>32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4">
        <f t="shared" si="12"/>
        <v>425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3"/>
        <v>41077.208333333336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4">
        <f t="shared" si="12"/>
        <v>3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4">
        <f t="shared" si="12"/>
        <v>11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4">
        <f t="shared" si="12"/>
        <v>83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4">
        <f t="shared" si="12"/>
        <v>164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3"/>
        <v>41412.208333333336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4">
        <f t="shared" si="12"/>
        <v>895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3"/>
        <v>42282.208333333328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4">
        <f t="shared" si="12"/>
        <v>27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4">
        <f t="shared" si="12"/>
        <v>75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4">
        <f t="shared" si="12"/>
        <v>417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3"/>
        <v>40497.25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4">
        <f t="shared" si="12"/>
        <v>97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4">
        <f t="shared" si="12"/>
        <v>358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3"/>
        <v>41350.208333333336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4">
        <f t="shared" si="12"/>
        <v>309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3"/>
        <v>40259.208333333336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4">
        <f t="shared" si="12"/>
        <v>62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4">
        <f t="shared" si="12"/>
        <v>723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3"/>
        <v>43631.208333333328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4">
        <f t="shared" si="12"/>
        <v>70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4">
        <f t="shared" si="12"/>
        <v>294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3"/>
        <v>43588.208333333328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4">
        <f t="shared" si="12"/>
        <v>72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4">
        <f t="shared" si="12"/>
        <v>32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4">
        <f t="shared" si="12"/>
        <v>230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3"/>
        <v>41328.25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4">
        <f t="shared" si="12"/>
        <v>33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4">
        <f t="shared" si="12"/>
        <v>24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4">
        <f t="shared" si="12"/>
        <v>69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4">
        <f t="shared" si="12"/>
        <v>38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4">
        <f t="shared" si="12"/>
        <v>20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3"/>
        <v>41817.208333333336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4">
        <f t="shared" ref="F195:F258" si="18">ROUNDUP(E195/D195*100, 0)</f>
        <v>46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9">(((L195/60)/60)/24)+DATE(1970,1,1)</f>
        <v>43198.208333333328</v>
      </c>
      <c r="O195" s="10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 -1)</f>
        <v>music</v>
      </c>
      <c r="T195" t="str">
        <f t="shared" ref="T195:T258" si="22">RIGHT(R195, LEN(R195) - 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4">
        <f t="shared" si="18"/>
        <v>123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9"/>
        <v>42261.208333333328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4">
        <f t="shared" si="18"/>
        <v>362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9"/>
        <v>43310.208333333328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4">
        <f t="shared" si="18"/>
        <v>64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9"/>
        <v>42616.208333333328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4">
        <f t="shared" si="18"/>
        <v>299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9"/>
        <v>42909.208333333328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4">
        <f t="shared" si="18"/>
        <v>10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9"/>
        <v>40396.208333333336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4">
        <f t="shared" si="18"/>
        <v>54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9"/>
        <v>42192.208333333328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4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9"/>
        <v>40262.208333333336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4">
        <f t="shared" si="18"/>
        <v>682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9"/>
        <v>41845.208333333336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4">
        <f t="shared" si="18"/>
        <v>79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9"/>
        <v>40818.208333333336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4">
        <f t="shared" si="18"/>
        <v>135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9"/>
        <v>42752.25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4">
        <f t="shared" si="18"/>
        <v>4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9"/>
        <v>40636.208333333336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4">
        <f t="shared" si="18"/>
        <v>432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9"/>
        <v>43390.208333333328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4">
        <f t="shared" si="18"/>
        <v>39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9"/>
        <v>40236.25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4">
        <f t="shared" si="18"/>
        <v>426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9"/>
        <v>43340.208333333328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4">
        <f t="shared" si="18"/>
        <v>102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9"/>
        <v>43048.25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4">
        <f t="shared" si="18"/>
        <v>22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9"/>
        <v>42496.208333333328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4">
        <f t="shared" si="18"/>
        <v>68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9"/>
        <v>42797.25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4">
        <f t="shared" si="18"/>
        <v>95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9"/>
        <v>41513.208333333336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4">
        <f t="shared" si="18"/>
        <v>152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9"/>
        <v>43814.25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4">
        <f t="shared" si="18"/>
        <v>196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9"/>
        <v>40488.208333333336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4">
        <f t="shared" si="18"/>
        <v>1024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9"/>
        <v>40409.208333333336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4">
        <f t="shared" si="18"/>
        <v>4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9"/>
        <v>43509.25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4">
        <f t="shared" si="18"/>
        <v>156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9"/>
        <v>40869.25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4">
        <f t="shared" si="18"/>
        <v>45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9"/>
        <v>43583.208333333328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4">
        <f t="shared" si="18"/>
        <v>216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9"/>
        <v>40858.25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4">
        <f t="shared" si="18"/>
        <v>333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9"/>
        <v>41137.208333333336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4">
        <f t="shared" si="18"/>
        <v>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9"/>
        <v>40725.208333333336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4">
        <f t="shared" si="18"/>
        <v>99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9"/>
        <v>41081.208333333336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4">
        <f t="shared" si="18"/>
        <v>138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9"/>
        <v>41914.208333333336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4">
        <f t="shared" si="18"/>
        <v>94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9"/>
        <v>42445.208333333328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4">
        <f t="shared" si="18"/>
        <v>404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9"/>
        <v>41906.208333333336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4">
        <f t="shared" si="18"/>
        <v>261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9"/>
        <v>41762.208333333336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4">
        <f t="shared" si="18"/>
        <v>367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9"/>
        <v>40276.208333333336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4">
        <f t="shared" si="18"/>
        <v>169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9"/>
        <v>42139.208333333328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4">
        <f t="shared" si="18"/>
        <v>120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9"/>
        <v>42613.208333333328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4">
        <f t="shared" si="18"/>
        <v>194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9"/>
        <v>42887.208333333328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4">
        <f t="shared" si="18"/>
        <v>421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9"/>
        <v>43805.25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4">
        <f t="shared" si="18"/>
        <v>77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9"/>
        <v>41415.208333333336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4">
        <f t="shared" si="18"/>
        <v>172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9"/>
        <v>42576.208333333328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4">
        <f t="shared" si="18"/>
        <v>158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9"/>
        <v>40706.208333333336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4">
        <f t="shared" si="18"/>
        <v>110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9"/>
        <v>42969.208333333328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4">
        <f t="shared" si="18"/>
        <v>42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9"/>
        <v>42779.25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4">
        <f t="shared" si="18"/>
        <v>11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9"/>
        <v>43641.208333333328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4">
        <f t="shared" si="18"/>
        <v>160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9"/>
        <v>41754.208333333336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4">
        <f t="shared" si="18"/>
        <v>423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9"/>
        <v>43083.25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4">
        <f t="shared" si="18"/>
        <v>98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9"/>
        <v>42245.208333333328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4">
        <f t="shared" si="18"/>
        <v>419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9"/>
        <v>40396.208333333336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4">
        <f t="shared" si="18"/>
        <v>102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9"/>
        <v>41742.208333333336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4">
        <f t="shared" si="18"/>
        <v>128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9"/>
        <v>42865.208333333328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4">
        <f t="shared" si="18"/>
        <v>446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9"/>
        <v>43163.25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4">
        <f t="shared" si="18"/>
        <v>570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9"/>
        <v>41834.208333333336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4">
        <f t="shared" si="18"/>
        <v>510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9"/>
        <v>41736.208333333336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4">
        <f t="shared" si="18"/>
        <v>326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9"/>
        <v>41491.208333333336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4">
        <f t="shared" si="18"/>
        <v>933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9"/>
        <v>42726.25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4">
        <f t="shared" si="18"/>
        <v>212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9"/>
        <v>42004.25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4">
        <f t="shared" si="18"/>
        <v>274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9"/>
        <v>42006.25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4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9"/>
        <v>40203.25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4">
        <f t="shared" si="18"/>
        <v>55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9"/>
        <v>41252.25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4">
        <f t="shared" si="18"/>
        <v>627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9"/>
        <v>41572.208333333336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4">
        <f t="shared" si="18"/>
        <v>90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9"/>
        <v>40641.208333333336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4">
        <f t="shared" si="18"/>
        <v>185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9"/>
        <v>42787.25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4">
        <f t="shared" si="18"/>
        <v>121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9"/>
        <v>40590.25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4">
        <f t="shared" si="18"/>
        <v>24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9"/>
        <v>42393.25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4">
        <f t="shared" ref="F259:F322" si="24">ROUNDUP(E259/D259*100, 0)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5">(((L259/60)/60)/24)+DATE(1970,1,1)</f>
        <v>41338.25</v>
      </c>
      <c r="O259" s="10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 -1)</f>
        <v>theater</v>
      </c>
      <c r="T259" t="str">
        <f t="shared" ref="T259:T322" si="28">RIGHT(R259, LEN(R259) - 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4">
        <f t="shared" si="24"/>
        <v>269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5"/>
        <v>42712.25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4">
        <f t="shared" si="24"/>
        <v>598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4">
        <f t="shared" si="24"/>
        <v>158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4">
        <f t="shared" si="24"/>
        <v>32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4">
        <f t="shared" si="24"/>
        <v>314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4">
        <f t="shared" si="24"/>
        <v>371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4">
        <f t="shared" si="24"/>
        <v>363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4">
        <f t="shared" si="24"/>
        <v>124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4">
        <f t="shared" si="24"/>
        <v>77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4">
        <f t="shared" si="24"/>
        <v>234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4">
        <f t="shared" si="24"/>
        <v>181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4">
        <f t="shared" si="24"/>
        <v>253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4">
        <f t="shared" si="24"/>
        <v>28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4">
        <f t="shared" si="24"/>
        <v>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4">
        <f t="shared" si="24"/>
        <v>305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4">
        <f t="shared" si="24"/>
        <v>138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4">
        <f t="shared" si="24"/>
        <v>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4">
        <f t="shared" si="24"/>
        <v>242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4">
        <f t="shared" si="24"/>
        <v>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4">
        <f t="shared" si="24"/>
        <v>1067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4">
        <f t="shared" si="24"/>
        <v>326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4">
        <f t="shared" si="24"/>
        <v>171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4">
        <f t="shared" si="24"/>
        <v>582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4">
        <f t="shared" si="24"/>
        <v>92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4">
        <f t="shared" si="24"/>
        <v>109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4">
        <f t="shared" si="24"/>
        <v>19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4">
        <f t="shared" si="24"/>
        <v>84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4">
        <f t="shared" si="24"/>
        <v>707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4">
        <f t="shared" si="24"/>
        <v>18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4">
        <f t="shared" si="24"/>
        <v>210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4">
        <f t="shared" si="24"/>
        <v>98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4">
        <f t="shared" si="24"/>
        <v>1685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4">
        <f t="shared" si="24"/>
        <v>55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4">
        <f t="shared" si="24"/>
        <v>457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4">
        <f t="shared" si="24"/>
        <v>10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4">
        <f t="shared" si="24"/>
        <v>17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4">
        <f t="shared" si="24"/>
        <v>1340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4">
        <f t="shared" si="24"/>
        <v>36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4">
        <f t="shared" si="24"/>
        <v>55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4">
        <f t="shared" si="24"/>
        <v>95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4">
        <f t="shared" si="24"/>
        <v>144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4">
        <f t="shared" si="24"/>
        <v>52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4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4">
        <f t="shared" si="24"/>
        <v>1345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4">
        <f t="shared" si="24"/>
        <v>32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4">
        <f t="shared" si="24"/>
        <v>83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4">
        <f t="shared" si="24"/>
        <v>547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4">
        <f t="shared" si="24"/>
        <v>287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4">
        <f t="shared" si="24"/>
        <v>8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4">
        <f t="shared" si="24"/>
        <v>133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4">
        <f t="shared" si="24"/>
        <v>75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4">
        <f t="shared" si="24"/>
        <v>76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4">
        <f t="shared" si="24"/>
        <v>21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4">
        <f t="shared" si="24"/>
        <v>204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4">
        <f t="shared" si="24"/>
        <v>311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4">
        <f t="shared" si="24"/>
        <v>396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4">
        <f t="shared" si="24"/>
        <v>295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4">
        <f t="shared" si="24"/>
        <v>34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4">
        <f t="shared" si="24"/>
        <v>67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4">
        <f t="shared" si="24"/>
        <v>20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4">
        <f t="shared" si="24"/>
        <v>16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4">
        <f t="shared" si="24"/>
        <v>39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4">
        <f t="shared" si="24"/>
        <v>10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4">
        <f t="shared" ref="F323:F386" si="30">ROUNDUP(E323/D323*100, 0)</f>
        <v>95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1">(((L323/60)/60)/24)+DATE(1970,1,1)</f>
        <v>40634.208333333336</v>
      </c>
      <c r="O323" s="10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 -1)</f>
        <v>film &amp; video</v>
      </c>
      <c r="T323" t="str">
        <f t="shared" ref="T323:T386" si="34">RIGHT(R323, LEN(R323) - 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4">
        <f t="shared" si="30"/>
        <v>167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1"/>
        <v>40507.25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4">
        <f t="shared" si="30"/>
        <v>25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1"/>
        <v>41725.208333333336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4">
        <f t="shared" si="30"/>
        <v>165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1"/>
        <v>42176.208333333328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4">
        <f t="shared" si="30"/>
        <v>91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1"/>
        <v>43267.208333333328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4">
        <f t="shared" si="30"/>
        <v>47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1"/>
        <v>42364.25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4">
        <f t="shared" si="30"/>
        <v>39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1"/>
        <v>43705.208333333328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4">
        <f t="shared" si="30"/>
        <v>134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1"/>
        <v>43434.25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4">
        <f t="shared" si="30"/>
        <v>23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1"/>
        <v>42716.25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4">
        <f t="shared" si="30"/>
        <v>185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1"/>
        <v>43077.25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4">
        <f t="shared" si="30"/>
        <v>444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1"/>
        <v>40896.25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4">
        <f t="shared" si="30"/>
        <v>200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1"/>
        <v>41361.208333333336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4">
        <f t="shared" si="30"/>
        <v>124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1"/>
        <v>43424.25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4">
        <f t="shared" si="30"/>
        <v>187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1"/>
        <v>43110.25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4">
        <f t="shared" si="30"/>
        <v>115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1"/>
        <v>43784.25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4">
        <f t="shared" si="30"/>
        <v>98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1"/>
        <v>40527.25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4">
        <f t="shared" si="30"/>
        <v>123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1"/>
        <v>43780.25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4">
        <f t="shared" si="30"/>
        <v>180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1"/>
        <v>40821.208333333336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4">
        <f t="shared" si="30"/>
        <v>80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1"/>
        <v>42949.208333333328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4">
        <f t="shared" si="30"/>
        <v>95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1"/>
        <v>40889.25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4">
        <f t="shared" si="30"/>
        <v>85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1"/>
        <v>42244.208333333328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4">
        <f t="shared" si="30"/>
        <v>67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1"/>
        <v>41475.208333333336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4">
        <f t="shared" si="30"/>
        <v>54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1"/>
        <v>41597.25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4">
        <f t="shared" si="30"/>
        <v>42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1"/>
        <v>43122.25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4">
        <f t="shared" si="30"/>
        <v>15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1"/>
        <v>42194.208333333328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4">
        <f t="shared" si="30"/>
        <v>35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1"/>
        <v>42971.208333333328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4">
        <f t="shared" si="30"/>
        <v>1401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1"/>
        <v>42046.25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4">
        <f t="shared" si="30"/>
        <v>72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1"/>
        <v>42782.25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4">
        <f t="shared" si="30"/>
        <v>54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1"/>
        <v>42930.208333333328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4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1"/>
        <v>42144.208333333328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4">
        <f t="shared" si="30"/>
        <v>128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1"/>
        <v>42240.208333333328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4">
        <f t="shared" si="30"/>
        <v>35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1"/>
        <v>42315.25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4">
        <f t="shared" si="30"/>
        <v>411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1"/>
        <v>43651.208333333328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4">
        <f t="shared" si="30"/>
        <v>124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1"/>
        <v>41520.208333333336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4">
        <f t="shared" si="30"/>
        <v>59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1"/>
        <v>42757.25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4">
        <f t="shared" si="30"/>
        <v>37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1"/>
        <v>40922.25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4">
        <f t="shared" si="30"/>
        <v>185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1"/>
        <v>42250.208333333328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4">
        <f t="shared" si="30"/>
        <v>12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1"/>
        <v>43322.208333333328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4">
        <f t="shared" si="30"/>
        <v>299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1"/>
        <v>40782.208333333336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4">
        <f t="shared" si="30"/>
        <v>227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1"/>
        <v>40544.25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4">
        <f t="shared" si="30"/>
        <v>174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1"/>
        <v>43015.208333333328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4">
        <f t="shared" si="30"/>
        <v>372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1"/>
        <v>40570.25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4">
        <f t="shared" si="30"/>
        <v>161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1"/>
        <v>40904.25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4">
        <f t="shared" si="30"/>
        <v>1617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1"/>
        <v>43164.25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4">
        <f t="shared" si="30"/>
        <v>734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1"/>
        <v>42733.25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4">
        <f t="shared" si="30"/>
        <v>593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1"/>
        <v>40546.25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4">
        <f t="shared" si="30"/>
        <v>19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1"/>
        <v>41930.208333333336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4">
        <f t="shared" si="30"/>
        <v>277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1"/>
        <v>40464.208333333336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4">
        <f t="shared" si="30"/>
        <v>274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1"/>
        <v>41308.25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4">
        <f t="shared" si="30"/>
        <v>160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1"/>
        <v>43570.208333333328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4">
        <f t="shared" si="30"/>
        <v>68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1"/>
        <v>42043.25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4">
        <f t="shared" si="30"/>
        <v>1592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1"/>
        <v>42012.25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4">
        <f t="shared" si="30"/>
        <v>731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1"/>
        <v>42964.208333333328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4">
        <f t="shared" si="30"/>
        <v>14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1"/>
        <v>43476.25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4">
        <f t="shared" si="30"/>
        <v>55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1"/>
        <v>42293.208333333328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4">
        <f t="shared" si="30"/>
        <v>362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1"/>
        <v>41826.208333333336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4">
        <f t="shared" si="30"/>
        <v>11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1"/>
        <v>43760.208333333328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4">
        <f t="shared" si="30"/>
        <v>14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1"/>
        <v>43241.208333333328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4">
        <f t="shared" si="30"/>
        <v>41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1"/>
        <v>40843.208333333336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4">
        <f t="shared" si="30"/>
        <v>161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1"/>
        <v>41448.208333333336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4">
        <f t="shared" si="30"/>
        <v>184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1"/>
        <v>42163.208333333328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4">
        <f t="shared" si="30"/>
        <v>64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1"/>
        <v>43024.208333333328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4">
        <f t="shared" si="30"/>
        <v>226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1"/>
        <v>43509.25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4">
        <f t="shared" si="30"/>
        <v>173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1"/>
        <v>42776.25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4">
        <f t="shared" ref="F387:F450" si="36">ROUNDUP(E387/D387*100, 0)</f>
        <v>147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7">(((L387/60)/60)/24)+DATE(1970,1,1)</f>
        <v>43553.208333333328</v>
      </c>
      <c r="O387" s="10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 -1)</f>
        <v>publishing</v>
      </c>
      <c r="T387" t="str">
        <f t="shared" ref="T387:T450" si="40">RIGHT(R387, LEN(R387) - 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4">
        <f t="shared" si="36"/>
        <v>77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7"/>
        <v>40355.208333333336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4">
        <f t="shared" si="36"/>
        <v>40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7"/>
        <v>41072.208333333336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4">
        <f t="shared" si="36"/>
        <v>12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7"/>
        <v>40912.25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4">
        <f t="shared" si="36"/>
        <v>123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7"/>
        <v>40479.208333333336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4">
        <f t="shared" si="36"/>
        <v>187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7"/>
        <v>41530.208333333336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4">
        <f t="shared" si="36"/>
        <v>8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7"/>
        <v>41653.25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4">
        <f t="shared" si="36"/>
        <v>66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7"/>
        <v>40549.25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4">
        <f t="shared" si="36"/>
        <v>229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7"/>
        <v>42933.208333333328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4">
        <f t="shared" si="36"/>
        <v>470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7"/>
        <v>41484.208333333336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4">
        <f t="shared" si="36"/>
        <v>131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7"/>
        <v>40885.25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4">
        <f t="shared" si="36"/>
        <v>168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7"/>
        <v>43378.208333333328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4">
        <f t="shared" si="36"/>
        <v>174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7"/>
        <v>41417.208333333336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4">
        <f t="shared" si="36"/>
        <v>718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7"/>
        <v>43228.208333333328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4">
        <f t="shared" si="36"/>
        <v>64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7"/>
        <v>40576.25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4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7"/>
        <v>41502.208333333336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4">
        <f t="shared" si="36"/>
        <v>1531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7"/>
        <v>43765.208333333328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4">
        <f t="shared" si="36"/>
        <v>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7"/>
        <v>40914.25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4">
        <f t="shared" si="36"/>
        <v>87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7"/>
        <v>40310.208333333336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4">
        <f t="shared" si="36"/>
        <v>316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7"/>
        <v>43053.25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4">
        <f t="shared" si="36"/>
        <v>90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7"/>
        <v>43255.208333333328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4">
        <f t="shared" si="36"/>
        <v>183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7"/>
        <v>41304.25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4">
        <f t="shared" si="36"/>
        <v>356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7"/>
        <v>43751.208333333328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4">
        <f t="shared" si="36"/>
        <v>132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7"/>
        <v>42541.208333333328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4">
        <f t="shared" si="36"/>
        <v>47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7"/>
        <v>42843.208333333328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4">
        <f t="shared" si="36"/>
        <v>37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7"/>
        <v>42122.208333333328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4">
        <f t="shared" si="36"/>
        <v>105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7"/>
        <v>42884.208333333328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4">
        <f t="shared" si="36"/>
        <v>669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7"/>
        <v>41642.25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4">
        <f t="shared" si="36"/>
        <v>63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7"/>
        <v>43431.25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4">
        <f t="shared" si="36"/>
        <v>85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7"/>
        <v>40288.208333333336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4">
        <f t="shared" si="36"/>
        <v>12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7"/>
        <v>40921.25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4">
        <f t="shared" si="36"/>
        <v>44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7"/>
        <v>40560.25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4">
        <f t="shared" si="36"/>
        <v>56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7"/>
        <v>43407.208333333328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4">
        <f t="shared" si="36"/>
        <v>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7"/>
        <v>41035.208333333336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4">
        <f t="shared" si="36"/>
        <v>124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7"/>
        <v>40899.25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4">
        <f t="shared" si="36"/>
        <v>129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7"/>
        <v>42911.208333333328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4">
        <f t="shared" si="36"/>
        <v>64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7"/>
        <v>42915.208333333328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4">
        <f t="shared" si="36"/>
        <v>128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7"/>
        <v>40285.208333333336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4">
        <f t="shared" si="36"/>
        <v>11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7"/>
        <v>40808.208333333336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4">
        <f t="shared" si="36"/>
        <v>41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7"/>
        <v>43208.208333333328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4">
        <f t="shared" si="36"/>
        <v>288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7"/>
        <v>42213.208333333328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4">
        <f t="shared" si="36"/>
        <v>573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7"/>
        <v>41332.25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4">
        <f t="shared" si="36"/>
        <v>113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7"/>
        <v>41895.208333333336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4">
        <f t="shared" si="36"/>
        <v>47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7"/>
        <v>40585.25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4">
        <f t="shared" si="36"/>
        <v>91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7"/>
        <v>41680.25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4">
        <f t="shared" si="36"/>
        <v>68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7"/>
        <v>43737.208333333328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4">
        <f t="shared" si="36"/>
        <v>193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7"/>
        <v>43273.208333333328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4">
        <f t="shared" si="36"/>
        <v>83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7"/>
        <v>41761.208333333336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4">
        <f t="shared" si="36"/>
        <v>55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7"/>
        <v>41603.25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4">
        <f t="shared" si="36"/>
        <v>17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7"/>
        <v>42705.25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4">
        <f t="shared" si="36"/>
        <v>117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7"/>
        <v>41988.25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4">
        <f t="shared" si="36"/>
        <v>1053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7"/>
        <v>43575.208333333328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4">
        <f t="shared" si="36"/>
        <v>124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7"/>
        <v>42260.208333333328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4">
        <f t="shared" si="36"/>
        <v>179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7"/>
        <v>41337.25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4">
        <f t="shared" si="36"/>
        <v>356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7"/>
        <v>42680.208333333328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4">
        <f t="shared" si="36"/>
        <v>162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7"/>
        <v>42916.208333333328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4">
        <f t="shared" si="36"/>
        <v>25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7"/>
        <v>41025.208333333336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4">
        <f t="shared" si="36"/>
        <v>199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7"/>
        <v>42980.208333333328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4">
        <f t="shared" si="36"/>
        <v>35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7"/>
        <v>40451.208333333336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4">
        <f t="shared" si="36"/>
        <v>177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7"/>
        <v>40748.208333333336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4">
        <f t="shared" si="36"/>
        <v>512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7"/>
        <v>40515.25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4">
        <f t="shared" si="36"/>
        <v>83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7"/>
        <v>41261.25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4">
        <f t="shared" si="36"/>
        <v>25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7"/>
        <v>43088.25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4">
        <f t="shared" si="36"/>
        <v>51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7"/>
        <v>41378.208333333336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4">
        <f t="shared" ref="F451:F514" si="42">ROUNDUP(E451/D451*100, 0)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3">(((L451/60)/60)/24)+DATE(1970,1,1)</f>
        <v>43530.25</v>
      </c>
      <c r="O451" s="10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 -1)</f>
        <v>games</v>
      </c>
      <c r="T451" t="str">
        <f t="shared" ref="T451:T514" si="46">RIGHT(R451, LEN(R451) - 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4">
        <f t="shared" si="42"/>
        <v>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3"/>
        <v>43394.208333333328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4">
        <f t="shared" si="42"/>
        <v>123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3"/>
        <v>42935.208333333328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4">
        <f t="shared" si="42"/>
        <v>64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3"/>
        <v>40365.208333333336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4">
        <f t="shared" si="42"/>
        <v>57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3"/>
        <v>42705.25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4">
        <f t="shared" si="42"/>
        <v>45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3"/>
        <v>41568.208333333336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4">
        <f t="shared" si="42"/>
        <v>119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3"/>
        <v>40809.208333333336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4">
        <f t="shared" si="42"/>
        <v>105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3"/>
        <v>43141.25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4">
        <f t="shared" si="42"/>
        <v>27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3"/>
        <v>42657.208333333328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4">
        <f t="shared" si="42"/>
        <v>352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3"/>
        <v>40265.208333333336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4">
        <f t="shared" si="42"/>
        <v>91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3"/>
        <v>42001.25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4">
        <f t="shared" si="42"/>
        <v>172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3"/>
        <v>40399.208333333336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4">
        <f t="shared" si="42"/>
        <v>142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3"/>
        <v>41757.208333333336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4">
        <f t="shared" si="42"/>
        <v>31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3"/>
        <v>41304.25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4">
        <f t="shared" si="42"/>
        <v>109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3"/>
        <v>41639.25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4">
        <f t="shared" si="42"/>
        <v>134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3"/>
        <v>43142.25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4">
        <f t="shared" si="42"/>
        <v>188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3"/>
        <v>43127.25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4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3"/>
        <v>41409.208333333336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4">
        <f t="shared" si="42"/>
        <v>576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3"/>
        <v>42331.25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4">
        <f t="shared" si="42"/>
        <v>41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3"/>
        <v>43569.208333333328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4">
        <f t="shared" si="42"/>
        <v>185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3"/>
        <v>42142.208333333328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4">
        <f t="shared" si="42"/>
        <v>286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3"/>
        <v>42716.25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4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3"/>
        <v>41031.208333333336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4">
        <f t="shared" si="42"/>
        <v>40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3"/>
        <v>43535.208333333328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4">
        <f t="shared" si="42"/>
        <v>179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3"/>
        <v>43277.208333333328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4">
        <f t="shared" si="42"/>
        <v>366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3"/>
        <v>41989.25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4">
        <f t="shared" si="42"/>
        <v>114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3"/>
        <v>41450.208333333336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4">
        <f t="shared" si="42"/>
        <v>30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3"/>
        <v>43322.208333333328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4">
        <f t="shared" si="42"/>
        <v>55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3"/>
        <v>40720.208333333336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4">
        <f t="shared" si="42"/>
        <v>237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3"/>
        <v>42072.208333333328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4">
        <f t="shared" si="42"/>
        <v>513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3"/>
        <v>42945.208333333328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4">
        <f t="shared" si="42"/>
        <v>101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3"/>
        <v>40248.25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4">
        <f t="shared" si="42"/>
        <v>82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3"/>
        <v>41913.208333333336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4">
        <f t="shared" si="42"/>
        <v>17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3"/>
        <v>40963.25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4">
        <f t="shared" si="42"/>
        <v>53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3"/>
        <v>43811.25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4">
        <f t="shared" si="42"/>
        <v>261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3"/>
        <v>41855.208333333336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4">
        <f t="shared" si="42"/>
        <v>31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3"/>
        <v>43626.208333333328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4">
        <f t="shared" si="42"/>
        <v>14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3"/>
        <v>43168.25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4">
        <f t="shared" si="42"/>
        <v>179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3"/>
        <v>42845.208333333328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4">
        <f t="shared" si="42"/>
        <v>221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3"/>
        <v>42403.25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4">
        <f t="shared" si="42"/>
        <v>102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3"/>
        <v>40406.208333333336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4">
        <f t="shared" si="42"/>
        <v>192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3"/>
        <v>43786.25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4">
        <f t="shared" si="42"/>
        <v>306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3"/>
        <v>41456.208333333336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4">
        <f t="shared" si="42"/>
        <v>24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3"/>
        <v>40336.208333333336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4">
        <f t="shared" si="42"/>
        <v>724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3"/>
        <v>43645.208333333328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4">
        <f t="shared" si="42"/>
        <v>548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3"/>
        <v>40990.208333333336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4">
        <f t="shared" si="42"/>
        <v>415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3"/>
        <v>41800.208333333336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4">
        <f t="shared" si="42"/>
        <v>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3"/>
        <v>42876.208333333328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4">
        <f t="shared" si="42"/>
        <v>35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3"/>
        <v>42724.25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4">
        <f t="shared" si="42"/>
        <v>24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3"/>
        <v>42005.25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4">
        <f t="shared" si="42"/>
        <v>49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3"/>
        <v>42444.208333333328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4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3"/>
        <v>41395.208333333336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4">
        <f t="shared" si="42"/>
        <v>71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3"/>
        <v>41345.208333333336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4">
        <f t="shared" si="42"/>
        <v>530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3"/>
        <v>41117.208333333336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4">
        <f t="shared" si="42"/>
        <v>181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3"/>
        <v>42186.208333333328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4">
        <f t="shared" si="42"/>
        <v>93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3"/>
        <v>42142.208333333328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4">
        <f t="shared" si="42"/>
        <v>14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3"/>
        <v>41341.25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4">
        <f t="shared" si="42"/>
        <v>928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3"/>
        <v>43062.25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4">
        <f t="shared" si="42"/>
        <v>40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3"/>
        <v>41373.208333333336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4">
        <f t="shared" si="42"/>
        <v>113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3"/>
        <v>43310.208333333328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4">
        <f t="shared" si="42"/>
        <v>71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3"/>
        <v>41034.208333333336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4">
        <f t="shared" si="42"/>
        <v>120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3"/>
        <v>43251.208333333328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4">
        <f t="shared" si="42"/>
        <v>25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3"/>
        <v>43671.208333333328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4">
        <f t="shared" si="42"/>
        <v>140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3"/>
        <v>41825.208333333336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4">
        <f t="shared" ref="F515:F578" si="48">ROUNDUP(E515/D515*100, 0)</f>
        <v>40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9">(((L515/60)/60)/24)+DATE(1970,1,1)</f>
        <v>40430.208333333336</v>
      </c>
      <c r="O515" s="10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 -1)</f>
        <v>film &amp; video</v>
      </c>
      <c r="T515" t="str">
        <f t="shared" ref="T515:T578" si="52">RIGHT(R515, LEN(R515) - 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4">
        <f t="shared" si="48"/>
        <v>23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9"/>
        <v>41614.25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4">
        <f t="shared" si="48"/>
        <v>56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9"/>
        <v>40900.25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4">
        <f t="shared" si="48"/>
        <v>43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9"/>
        <v>40396.208333333336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4">
        <f t="shared" si="48"/>
        <v>112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9"/>
        <v>42860.208333333328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4">
        <f t="shared" si="48"/>
        <v>8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9"/>
        <v>43154.25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4">
        <f t="shared" si="48"/>
        <v>102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9"/>
        <v>42012.25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4">
        <f t="shared" si="48"/>
        <v>426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9"/>
        <v>43574.208333333328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4">
        <f t="shared" si="48"/>
        <v>146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9"/>
        <v>42605.208333333328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4">
        <f t="shared" si="48"/>
        <v>33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9"/>
        <v>41093.208333333336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4">
        <f t="shared" si="48"/>
        <v>701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9"/>
        <v>40241.25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4">
        <f t="shared" si="48"/>
        <v>84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9"/>
        <v>40294.208333333336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4">
        <f t="shared" si="48"/>
        <v>85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9"/>
        <v>40505.25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4">
        <f t="shared" si="48"/>
        <v>156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9"/>
        <v>42364.25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4">
        <f t="shared" si="48"/>
        <v>100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9"/>
        <v>42405.25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4">
        <f t="shared" si="48"/>
        <v>81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9"/>
        <v>41601.25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4">
        <f t="shared" si="48"/>
        <v>12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9"/>
        <v>41769.208333333336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4">
        <f t="shared" si="48"/>
        <v>92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9"/>
        <v>40421.208333333336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4">
        <f t="shared" si="48"/>
        <v>96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9"/>
        <v>41589.25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4">
        <f t="shared" si="48"/>
        <v>503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9"/>
        <v>43125.25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4">
        <f t="shared" si="48"/>
        <v>160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9"/>
        <v>41479.208333333336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4">
        <f t="shared" si="48"/>
        <v>16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9"/>
        <v>43329.208333333328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4">
        <f t="shared" si="48"/>
        <v>483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9"/>
        <v>43259.208333333328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4">
        <f t="shared" si="48"/>
        <v>150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9"/>
        <v>40414.208333333336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4">
        <f t="shared" si="48"/>
        <v>118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9"/>
        <v>43342.208333333328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4">
        <f t="shared" si="48"/>
        <v>38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9"/>
        <v>41539.208333333336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4">
        <f t="shared" si="48"/>
        <v>73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9"/>
        <v>43647.208333333328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4">
        <f t="shared" si="48"/>
        <v>266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9"/>
        <v>43225.208333333328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4">
        <f t="shared" si="48"/>
        <v>25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9"/>
        <v>42165.208333333328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4">
        <f t="shared" si="48"/>
        <v>3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9"/>
        <v>42391.25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4">
        <f t="shared" si="48"/>
        <v>17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9"/>
        <v>41528.208333333336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4">
        <f t="shared" si="48"/>
        <v>277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9"/>
        <v>42377.25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4">
        <f t="shared" si="48"/>
        <v>89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9"/>
        <v>43824.25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4">
        <f t="shared" si="48"/>
        <v>164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9"/>
        <v>43360.208333333328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4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9"/>
        <v>42029.25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4">
        <f t="shared" si="48"/>
        <v>271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9"/>
        <v>42461.208333333328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4">
        <f t="shared" si="48"/>
        <v>285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9"/>
        <v>41422.208333333336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4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9"/>
        <v>40968.25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4">
        <f t="shared" si="48"/>
        <v>59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9"/>
        <v>41993.25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4">
        <f t="shared" si="48"/>
        <v>99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9"/>
        <v>42700.25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4">
        <f t="shared" si="48"/>
        <v>44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9"/>
        <v>40545.25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4">
        <f t="shared" si="48"/>
        <v>152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9"/>
        <v>42723.25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4">
        <f t="shared" si="48"/>
        <v>224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9"/>
        <v>41731.208333333336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4">
        <f t="shared" si="48"/>
        <v>240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9"/>
        <v>40792.208333333336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4">
        <f t="shared" si="48"/>
        <v>200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9"/>
        <v>42279.208333333328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4">
        <f t="shared" si="48"/>
        <v>138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9"/>
        <v>42424.25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4">
        <f t="shared" si="48"/>
        <v>101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9"/>
        <v>42584.208333333328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4">
        <f t="shared" si="48"/>
        <v>795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9"/>
        <v>40865.25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4">
        <f t="shared" si="48"/>
        <v>370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9"/>
        <v>40833.208333333336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4">
        <f t="shared" si="48"/>
        <v>13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9"/>
        <v>43536.208333333328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4">
        <f t="shared" si="48"/>
        <v>139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9"/>
        <v>43417.25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4">
        <f t="shared" si="48"/>
        <v>84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9"/>
        <v>42078.208333333328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4">
        <f t="shared" si="48"/>
        <v>205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9"/>
        <v>40862.25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4">
        <f t="shared" si="48"/>
        <v>45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9"/>
        <v>42424.25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4">
        <f t="shared" si="48"/>
        <v>219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9"/>
        <v>41830.208333333336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4">
        <f t="shared" si="48"/>
        <v>187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9"/>
        <v>40374.208333333336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4">
        <f t="shared" si="48"/>
        <v>238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9"/>
        <v>40554.25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4">
        <f t="shared" si="48"/>
        <v>306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9"/>
        <v>41993.25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4">
        <f t="shared" si="48"/>
        <v>95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9"/>
        <v>42174.208333333328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4">
        <f t="shared" si="48"/>
        <v>55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9"/>
        <v>42275.208333333328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4">
        <f t="shared" si="48"/>
        <v>112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9"/>
        <v>41761.208333333336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4">
        <f t="shared" si="48"/>
        <v>370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9"/>
        <v>43806.25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4">
        <f t="shared" si="48"/>
        <v>63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9"/>
        <v>41779.208333333336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4">
        <f t="shared" si="48"/>
        <v>65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9"/>
        <v>43040.208333333328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4">
        <f t="shared" ref="F579:F642" si="54">ROUNDUP(E579/D579*100, 0)</f>
        <v>19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5">(((L579/60)/60)/24)+DATE(1970,1,1)</f>
        <v>40613.25</v>
      </c>
      <c r="O579" s="10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 -1)</f>
        <v>music</v>
      </c>
      <c r="T579" t="str">
        <f t="shared" ref="T579:T642" si="58">RIGHT(R579, LEN(R579) - 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4">
        <f t="shared" si="54"/>
        <v>17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5"/>
        <v>40878.25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4">
        <f t="shared" si="54"/>
        <v>102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5"/>
        <v>40762.208333333336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4">
        <f t="shared" si="54"/>
        <v>342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5"/>
        <v>41696.25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4">
        <f t="shared" si="54"/>
        <v>65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5"/>
        <v>40662.208333333336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4">
        <f t="shared" si="54"/>
        <v>53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5"/>
        <v>42165.208333333328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4">
        <f t="shared" si="54"/>
        <v>323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5"/>
        <v>40959.25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4">
        <f t="shared" si="54"/>
        <v>120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5"/>
        <v>41024.208333333336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4">
        <f t="shared" si="54"/>
        <v>147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5"/>
        <v>40255.208333333336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4">
        <f t="shared" si="54"/>
        <v>951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5"/>
        <v>40499.25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4">
        <f t="shared" si="54"/>
        <v>73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5"/>
        <v>43484.25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4">
        <f t="shared" si="54"/>
        <v>80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5"/>
        <v>40262.208333333336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4">
        <f t="shared" si="54"/>
        <v>65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5"/>
        <v>42190.208333333328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4">
        <f t="shared" si="54"/>
        <v>83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5"/>
        <v>41994.25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4">
        <f t="shared" si="54"/>
        <v>1038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5"/>
        <v>40373.208333333336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4">
        <f t="shared" si="54"/>
        <v>13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5"/>
        <v>41789.208333333336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4">
        <f t="shared" si="54"/>
        <v>155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5"/>
        <v>41724.208333333336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4">
        <f t="shared" si="54"/>
        <v>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5"/>
        <v>42548.208333333328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4">
        <f t="shared" si="54"/>
        <v>209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5"/>
        <v>40253.208333333336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4">
        <f t="shared" si="54"/>
        <v>100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5"/>
        <v>42434.25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4">
        <f t="shared" si="54"/>
        <v>202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5"/>
        <v>43786.25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4">
        <f t="shared" si="54"/>
        <v>163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5"/>
        <v>40344.208333333336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4">
        <f t="shared" si="54"/>
        <v>4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5"/>
        <v>42047.25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4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5"/>
        <v>41485.208333333336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4">
        <f t="shared" si="54"/>
        <v>207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5"/>
        <v>41789.208333333336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4">
        <f t="shared" si="54"/>
        <v>129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5"/>
        <v>42160.208333333328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4">
        <f t="shared" si="54"/>
        <v>120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5"/>
        <v>43573.208333333328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4">
        <f t="shared" si="54"/>
        <v>171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5"/>
        <v>40565.25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4">
        <f t="shared" si="54"/>
        <v>188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5"/>
        <v>42280.208333333328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4">
        <f t="shared" si="54"/>
        <v>189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5"/>
        <v>42436.25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4">
        <f t="shared" si="54"/>
        <v>132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5"/>
        <v>41721.208333333336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4">
        <f t="shared" si="54"/>
        <v>284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5"/>
        <v>43530.25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4">
        <f t="shared" si="54"/>
        <v>121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5"/>
        <v>43481.25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4">
        <f t="shared" si="54"/>
        <v>420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5"/>
        <v>41259.25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4">
        <f t="shared" si="54"/>
        <v>14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5"/>
        <v>41480.208333333336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4">
        <f t="shared" si="54"/>
        <v>140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5"/>
        <v>40474.208333333336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4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5"/>
        <v>42973.208333333328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4">
        <f t="shared" si="54"/>
        <v>156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5"/>
        <v>42746.25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4">
        <f t="shared" si="54"/>
        <v>171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5"/>
        <v>42489.208333333328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4">
        <f t="shared" si="54"/>
        <v>190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5"/>
        <v>41537.208333333336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4">
        <f t="shared" si="54"/>
        <v>250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5"/>
        <v>41794.208333333336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4">
        <f t="shared" si="54"/>
        <v>49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5"/>
        <v>41396.208333333336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4">
        <f t="shared" si="54"/>
        <v>29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5"/>
        <v>40669.208333333336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4">
        <f t="shared" si="54"/>
        <v>269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5"/>
        <v>42559.208333333328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4">
        <f t="shared" si="54"/>
        <v>620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5"/>
        <v>42626.208333333328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4">
        <f t="shared" si="54"/>
        <v>4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5"/>
        <v>43205.208333333328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4">
        <f t="shared" si="54"/>
        <v>160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5"/>
        <v>42201.208333333328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4">
        <f t="shared" si="54"/>
        <v>280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5"/>
        <v>42029.25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4">
        <f t="shared" si="54"/>
        <v>78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5"/>
        <v>43857.25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4">
        <f t="shared" si="54"/>
        <v>207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5"/>
        <v>40449.208333333336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4">
        <f t="shared" si="54"/>
        <v>695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5"/>
        <v>40345.208333333336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4">
        <f t="shared" si="54"/>
        <v>152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5"/>
        <v>40455.208333333336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4">
        <f t="shared" si="54"/>
        <v>65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5"/>
        <v>42557.208333333328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4">
        <f t="shared" si="54"/>
        <v>63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5"/>
        <v>43586.208333333328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4">
        <f t="shared" si="54"/>
        <v>311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5"/>
        <v>43550.208333333328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4">
        <f t="shared" si="54"/>
        <v>43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5"/>
        <v>41945.208333333336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4">
        <f t="shared" si="54"/>
        <v>84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5"/>
        <v>42315.25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4">
        <f t="shared" si="54"/>
        <v>79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5"/>
        <v>42819.208333333328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4">
        <f t="shared" si="54"/>
        <v>115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5"/>
        <v>41314.25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4">
        <f t="shared" si="54"/>
        <v>65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5"/>
        <v>40926.25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4">
        <f t="shared" si="54"/>
        <v>80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5"/>
        <v>42688.25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4">
        <f t="shared" si="54"/>
        <v>12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5"/>
        <v>40386.208333333336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4">
        <f t="shared" si="54"/>
        <v>57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5"/>
        <v>43309.208333333328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4">
        <f t="shared" si="54"/>
        <v>17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5"/>
        <v>42387.25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4">
        <f t="shared" ref="F643:F706" si="60">ROUNDUP(E643/D643*100, 0)</f>
        <v>120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1">(((L643/60)/60)/24)+DATE(1970,1,1)</f>
        <v>42786.25</v>
      </c>
      <c r="O643" s="10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 -1)</f>
        <v>theater</v>
      </c>
      <c r="T643" t="str">
        <f t="shared" ref="T643:T706" si="64">RIGHT(R643, LEN(R643) - 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4">
        <f t="shared" si="60"/>
        <v>146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1"/>
        <v>43451.25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4">
        <f t="shared" si="60"/>
        <v>222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1"/>
        <v>42795.25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4">
        <f t="shared" si="60"/>
        <v>49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1"/>
        <v>43452.25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4">
        <f t="shared" si="60"/>
        <v>93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1"/>
        <v>43369.208333333328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4">
        <f t="shared" si="60"/>
        <v>89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1"/>
        <v>41346.208333333336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4">
        <f t="shared" si="60"/>
        <v>42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1"/>
        <v>43199.208333333328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4">
        <f t="shared" si="60"/>
        <v>64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1"/>
        <v>42922.208333333328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4">
        <f t="shared" si="60"/>
        <v>49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1"/>
        <v>40471.208333333336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4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1"/>
        <v>41828.208333333336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4">
        <f t="shared" si="60"/>
        <v>89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1"/>
        <v>41692.25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4">
        <f t="shared" si="60"/>
        <v>127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1"/>
        <v>42587.208333333328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4">
        <f t="shared" si="60"/>
        <v>2339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1"/>
        <v>42468.208333333328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4">
        <f t="shared" si="60"/>
        <v>509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1"/>
        <v>42240.208333333328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4">
        <f t="shared" si="60"/>
        <v>192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1"/>
        <v>42796.25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4">
        <f t="shared" si="60"/>
        <v>43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1"/>
        <v>43097.25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4">
        <f t="shared" si="60"/>
        <v>9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1"/>
        <v>43096.25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4">
        <f t="shared" si="60"/>
        <v>61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1"/>
        <v>42246.208333333328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4">
        <f t="shared" si="60"/>
        <v>48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1"/>
        <v>40570.25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4">
        <f t="shared" si="60"/>
        <v>82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1"/>
        <v>42237.208333333328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4">
        <f t="shared" si="60"/>
        <v>55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1"/>
        <v>40996.208333333336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4">
        <f t="shared" si="60"/>
        <v>98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1"/>
        <v>43443.25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4">
        <f t="shared" si="60"/>
        <v>78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1"/>
        <v>40458.208333333336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4">
        <f t="shared" si="60"/>
        <v>34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1"/>
        <v>40959.25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4">
        <f t="shared" si="60"/>
        <v>240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1"/>
        <v>40733.208333333336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4">
        <f t="shared" si="60"/>
        <v>65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1"/>
        <v>41516.208333333336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4">
        <f t="shared" si="60"/>
        <v>177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1"/>
        <v>41892.208333333336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4">
        <f t="shared" si="60"/>
        <v>21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1"/>
        <v>41122.208333333336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4">
        <f t="shared" si="60"/>
        <v>359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1"/>
        <v>42912.208333333328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4">
        <f t="shared" si="60"/>
        <v>469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1"/>
        <v>42425.25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4">
        <f t="shared" si="60"/>
        <v>123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1"/>
        <v>40390.208333333336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4">
        <f t="shared" si="60"/>
        <v>56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1"/>
        <v>43180.208333333328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4">
        <f t="shared" si="60"/>
        <v>44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1"/>
        <v>42475.208333333328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4">
        <f t="shared" si="60"/>
        <v>34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1"/>
        <v>40774.208333333336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4">
        <f t="shared" si="60"/>
        <v>123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1"/>
        <v>43719.208333333328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4">
        <f t="shared" si="60"/>
        <v>190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1"/>
        <v>41178.208333333336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4">
        <f t="shared" si="60"/>
        <v>84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1"/>
        <v>42561.208333333328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4">
        <f t="shared" si="60"/>
        <v>18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1"/>
        <v>43484.25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4">
        <f t="shared" si="60"/>
        <v>1037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1"/>
        <v>43756.208333333328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4">
        <f t="shared" si="60"/>
        <v>98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1"/>
        <v>43813.25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4">
        <f t="shared" si="60"/>
        <v>87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1"/>
        <v>40898.25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4">
        <f t="shared" si="60"/>
        <v>151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1"/>
        <v>41619.25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4">
        <f t="shared" si="60"/>
        <v>359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1"/>
        <v>43359.208333333328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4">
        <f t="shared" si="60"/>
        <v>543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1"/>
        <v>40358.208333333336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4">
        <f t="shared" si="60"/>
        <v>68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1"/>
        <v>42239.208333333328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4">
        <f t="shared" si="60"/>
        <v>192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1"/>
        <v>43186.208333333328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4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1"/>
        <v>42806.25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4">
        <f t="shared" si="60"/>
        <v>430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1"/>
        <v>43475.25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4">
        <f t="shared" si="60"/>
        <v>101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1"/>
        <v>41576.208333333336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4">
        <f t="shared" si="60"/>
        <v>227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1"/>
        <v>40874.25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4">
        <f t="shared" si="60"/>
        <v>143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1"/>
        <v>41185.208333333336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4">
        <f t="shared" si="60"/>
        <v>91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1"/>
        <v>43655.208333333328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4">
        <f t="shared" si="60"/>
        <v>64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1"/>
        <v>43025.208333333328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4">
        <f t="shared" si="60"/>
        <v>85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1"/>
        <v>43066.25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4">
        <f t="shared" si="60"/>
        <v>134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1"/>
        <v>42322.25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4">
        <f t="shared" si="60"/>
        <v>60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1"/>
        <v>42114.208333333328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4">
        <f t="shared" si="60"/>
        <v>153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1"/>
        <v>43190.208333333328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4">
        <f t="shared" si="60"/>
        <v>447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1"/>
        <v>40871.25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4">
        <f t="shared" si="60"/>
        <v>85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1"/>
        <v>43641.208333333328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4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1"/>
        <v>40203.25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4">
        <f t="shared" si="60"/>
        <v>176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1"/>
        <v>40629.208333333336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4">
        <f t="shared" si="60"/>
        <v>55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1"/>
        <v>41477.208333333336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4">
        <f t="shared" si="60"/>
        <v>312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1"/>
        <v>41020.208333333336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4">
        <f t="shared" si="60"/>
        <v>123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1"/>
        <v>42555.208333333328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4">
        <f t="shared" ref="F707:F770" si="66">ROUNDUP(E707/D707*100, 0)</f>
        <v>100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7">(((L707/60)/60)/24)+DATE(1970,1,1)</f>
        <v>41619.25</v>
      </c>
      <c r="O707" s="10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 -1)</f>
        <v>publishing</v>
      </c>
      <c r="T707" t="str">
        <f t="shared" ref="T707:T770" si="70">RIGHT(R707, LEN(R707) - 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4">
        <f t="shared" si="66"/>
        <v>128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7"/>
        <v>43471.25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4">
        <f t="shared" si="66"/>
        <v>159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7"/>
        <v>43442.25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4">
        <f t="shared" si="66"/>
        <v>708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7"/>
        <v>42877.208333333328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4">
        <f t="shared" si="66"/>
        <v>143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7"/>
        <v>41018.208333333336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4">
        <f t="shared" si="66"/>
        <v>148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7"/>
        <v>43295.208333333328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4">
        <f t="shared" si="66"/>
        <v>21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7"/>
        <v>42393.25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4">
        <f t="shared" si="66"/>
        <v>1841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7"/>
        <v>42559.208333333328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4">
        <f t="shared" si="66"/>
        <v>162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7"/>
        <v>42604.208333333328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4">
        <f t="shared" si="66"/>
        <v>473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7"/>
        <v>41870.208333333336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4">
        <f t="shared" si="66"/>
        <v>25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7"/>
        <v>40397.208333333336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4">
        <f t="shared" si="66"/>
        <v>518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7"/>
        <v>41465.208333333336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4">
        <f t="shared" si="66"/>
        <v>248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7"/>
        <v>40777.208333333336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4">
        <f t="shared" si="66"/>
        <v>101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7"/>
        <v>41442.208333333336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4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7"/>
        <v>41058.208333333336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4">
        <f t="shared" si="66"/>
        <v>38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7"/>
        <v>43152.25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4">
        <f t="shared" si="66"/>
        <v>5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7"/>
        <v>43194.208333333328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4">
        <f t="shared" si="66"/>
        <v>157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7"/>
        <v>43045.25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4">
        <f t="shared" si="66"/>
        <v>271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7"/>
        <v>42431.25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4">
        <f t="shared" si="66"/>
        <v>135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7"/>
        <v>41934.208333333336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4">
        <f t="shared" si="66"/>
        <v>51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7"/>
        <v>41958.25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4">
        <f t="shared" si="66"/>
        <v>89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7"/>
        <v>40476.208333333336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4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7"/>
        <v>43485.25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4">
        <f t="shared" si="66"/>
        <v>18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7"/>
        <v>42515.208333333328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4">
        <f t="shared" si="66"/>
        <v>186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7"/>
        <v>41309.25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4">
        <f t="shared" si="66"/>
        <v>413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7"/>
        <v>42147.208333333328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4">
        <f t="shared" si="66"/>
        <v>91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7"/>
        <v>42939.208333333328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4">
        <f t="shared" si="66"/>
        <v>92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7"/>
        <v>42816.208333333328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4">
        <f t="shared" si="66"/>
        <v>528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7"/>
        <v>41844.208333333336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4">
        <f t="shared" si="66"/>
        <v>320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7"/>
        <v>42763.25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4">
        <f t="shared" si="66"/>
        <v>355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7"/>
        <v>42459.208333333328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4">
        <f t="shared" si="66"/>
        <v>33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7"/>
        <v>42055.25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4">
        <f t="shared" si="66"/>
        <v>136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7"/>
        <v>42685.25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4">
        <f t="shared" si="66"/>
        <v>3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7"/>
        <v>41959.25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4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7"/>
        <v>41089.208333333336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4">
        <f t="shared" si="66"/>
        <v>31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7"/>
        <v>42769.25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4">
        <f t="shared" si="66"/>
        <v>1180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7"/>
        <v>40321.208333333336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4">
        <f t="shared" si="66"/>
        <v>1127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7"/>
        <v>40197.25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4">
        <f t="shared" si="66"/>
        <v>13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7"/>
        <v>42298.208333333328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4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7"/>
        <v>43322.208333333328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4">
        <f t="shared" si="66"/>
        <v>31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7"/>
        <v>40328.208333333336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4">
        <f t="shared" si="66"/>
        <v>213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7"/>
        <v>40825.208333333336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4">
        <f t="shared" si="66"/>
        <v>229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7"/>
        <v>40423.208333333336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4">
        <f t="shared" si="66"/>
        <v>35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7"/>
        <v>40238.25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4">
        <f t="shared" si="66"/>
        <v>158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7"/>
        <v>41920.208333333336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4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7"/>
        <v>40360.208333333336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4">
        <f t="shared" si="66"/>
        <v>233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7"/>
        <v>42446.208333333328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4">
        <f t="shared" si="66"/>
        <v>93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7"/>
        <v>40395.208333333336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4">
        <f t="shared" si="66"/>
        <v>257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7"/>
        <v>40321.208333333336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4">
        <f t="shared" si="66"/>
        <v>169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7"/>
        <v>41210.208333333336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4">
        <f t="shared" si="66"/>
        <v>167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7"/>
        <v>43096.25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4">
        <f t="shared" si="66"/>
        <v>773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7"/>
        <v>42024.25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4">
        <f t="shared" si="66"/>
        <v>407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7"/>
        <v>40675.208333333336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4">
        <f t="shared" si="66"/>
        <v>565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7"/>
        <v>41936.208333333336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4">
        <f t="shared" si="66"/>
        <v>69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7"/>
        <v>43136.25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4">
        <f t="shared" si="66"/>
        <v>35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7"/>
        <v>43678.208333333328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4">
        <f t="shared" si="66"/>
        <v>656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7"/>
        <v>42938.208333333328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4">
        <f t="shared" si="66"/>
        <v>178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7"/>
        <v>41241.25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4">
        <f t="shared" si="66"/>
        <v>114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7"/>
        <v>41037.208333333336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4">
        <f t="shared" si="66"/>
        <v>729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7"/>
        <v>40676.208333333336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4">
        <f t="shared" si="66"/>
        <v>209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7"/>
        <v>42840.208333333328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4">
        <f t="shared" si="66"/>
        <v>32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7"/>
        <v>43362.208333333328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4">
        <f t="shared" si="66"/>
        <v>57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7"/>
        <v>42283.208333333328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4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7"/>
        <v>41619.25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4">
        <f t="shared" ref="F771:F834" si="72">ROUNDUP(E771/D771*100, 0)</f>
        <v>87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3">(((L771/60)/60)/24)+DATE(1970,1,1)</f>
        <v>41501.208333333336</v>
      </c>
      <c r="O771" s="10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 -1)</f>
        <v>games</v>
      </c>
      <c r="T771" t="str">
        <f t="shared" ref="T771:T834" si="76">RIGHT(R771, LEN(R771) - 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4">
        <f t="shared" si="72"/>
        <v>271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3"/>
        <v>41743.208333333336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4">
        <f t="shared" si="72"/>
        <v>50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3"/>
        <v>43491.25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4">
        <f t="shared" si="72"/>
        <v>114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3"/>
        <v>43505.25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4">
        <f t="shared" si="72"/>
        <v>191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3"/>
        <v>42838.208333333328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4">
        <f t="shared" si="72"/>
        <v>136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3"/>
        <v>42513.208333333328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4">
        <f t="shared" si="72"/>
        <v>11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3"/>
        <v>41949.25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4">
        <f t="shared" si="72"/>
        <v>66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3"/>
        <v>43650.208333333328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4">
        <f t="shared" si="72"/>
        <v>50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3"/>
        <v>40809.208333333336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4">
        <f t="shared" si="72"/>
        <v>788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3"/>
        <v>40768.208333333336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4">
        <f t="shared" si="72"/>
        <v>81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3"/>
        <v>42230.208333333328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4">
        <f t="shared" si="72"/>
        <v>107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3"/>
        <v>42573.208333333328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4">
        <f t="shared" si="72"/>
        <v>51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3"/>
        <v>40482.208333333336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4">
        <f t="shared" si="72"/>
        <v>216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3"/>
        <v>40603.25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4">
        <f t="shared" si="72"/>
        <v>142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3"/>
        <v>41625.25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4">
        <f t="shared" si="72"/>
        <v>116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3"/>
        <v>42435.25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4">
        <f t="shared" si="72"/>
        <v>194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3"/>
        <v>43582.208333333328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4">
        <f t="shared" si="72"/>
        <v>730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3"/>
        <v>43186.208333333328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4">
        <f t="shared" si="72"/>
        <v>100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3"/>
        <v>40684.208333333336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4">
        <f t="shared" si="72"/>
        <v>89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3"/>
        <v>41202.208333333336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4">
        <f t="shared" si="72"/>
        <v>38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3"/>
        <v>41786.208333333336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4">
        <f t="shared" si="72"/>
        <v>31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3"/>
        <v>40223.25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4">
        <f t="shared" si="72"/>
        <v>26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3"/>
        <v>42715.25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4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3"/>
        <v>41451.208333333336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4">
        <f t="shared" si="72"/>
        <v>1186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3"/>
        <v>41450.208333333336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4">
        <f t="shared" si="72"/>
        <v>126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3"/>
        <v>43091.25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4">
        <f t="shared" si="72"/>
        <v>15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3"/>
        <v>42675.208333333328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4">
        <f t="shared" si="72"/>
        <v>55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3"/>
        <v>41859.208333333336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4">
        <f t="shared" si="72"/>
        <v>110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3"/>
        <v>43464.25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4">
        <f t="shared" si="72"/>
        <v>189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3"/>
        <v>41060.208333333336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4">
        <f t="shared" si="72"/>
        <v>88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3"/>
        <v>42399.25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4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3"/>
        <v>42167.208333333328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4">
        <f t="shared" si="72"/>
        <v>203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3"/>
        <v>43830.25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4">
        <f t="shared" si="72"/>
        <v>198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3"/>
        <v>43650.208333333328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4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3"/>
        <v>43492.25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4">
        <f t="shared" si="72"/>
        <v>269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3"/>
        <v>43102.25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4">
        <f t="shared" si="72"/>
        <v>51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3"/>
        <v>41958.25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4">
        <f t="shared" si="72"/>
        <v>1181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3"/>
        <v>40973.25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4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3"/>
        <v>43753.208333333328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4">
        <f t="shared" si="72"/>
        <v>31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3"/>
        <v>42507.208333333328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4">
        <f t="shared" si="72"/>
        <v>63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3"/>
        <v>41135.208333333336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4">
        <f t="shared" si="72"/>
        <v>194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3"/>
        <v>43067.25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4">
        <f t="shared" si="72"/>
        <v>78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3"/>
        <v>42378.25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4">
        <f t="shared" si="72"/>
        <v>226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3"/>
        <v>43206.208333333328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4">
        <f t="shared" si="72"/>
        <v>240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3"/>
        <v>41148.208333333336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4">
        <f t="shared" si="72"/>
        <v>93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3"/>
        <v>42517.208333333328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4">
        <f t="shared" si="72"/>
        <v>131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3"/>
        <v>43068.25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4">
        <f t="shared" si="72"/>
        <v>616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3"/>
        <v>41680.25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4">
        <f t="shared" si="72"/>
        <v>369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3"/>
        <v>43589.208333333328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4">
        <f t="shared" si="72"/>
        <v>1095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3"/>
        <v>43486.25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4">
        <f t="shared" si="72"/>
        <v>51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3"/>
        <v>41237.25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4">
        <f t="shared" si="72"/>
        <v>801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3"/>
        <v>43310.208333333328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4">
        <f t="shared" si="72"/>
        <v>292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3"/>
        <v>42794.25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4">
        <f t="shared" si="72"/>
        <v>350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3"/>
        <v>41698.25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4">
        <f t="shared" si="72"/>
        <v>358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3"/>
        <v>41892.208333333336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4">
        <f t="shared" si="72"/>
        <v>127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3"/>
        <v>40348.208333333336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4">
        <f t="shared" si="72"/>
        <v>388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3"/>
        <v>42941.208333333328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4">
        <f t="shared" si="72"/>
        <v>458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3"/>
        <v>40525.25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4">
        <f t="shared" si="72"/>
        <v>267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3"/>
        <v>40666.208333333336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4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3"/>
        <v>43340.208333333328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4">
        <f t="shared" si="72"/>
        <v>52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3"/>
        <v>42164.208333333328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4">
        <f t="shared" si="72"/>
        <v>2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3"/>
        <v>43103.25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4">
        <f t="shared" si="72"/>
        <v>109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3"/>
        <v>40994.208333333336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4">
        <f t="shared" si="72"/>
        <v>316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3"/>
        <v>42299.208333333328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4">
        <f t="shared" ref="F835:F898" si="78">ROUNDUP(E835/D835*100, 0)</f>
        <v>158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79">(((L835/60)/60)/24)+DATE(1970,1,1)</f>
        <v>40588.25</v>
      </c>
      <c r="O835" s="10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 -1)</f>
        <v>publishing</v>
      </c>
      <c r="T835" t="str">
        <f t="shared" ref="T835:T898" si="82">RIGHT(R835, LEN(R835) - 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4">
        <f t="shared" si="78"/>
        <v>154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79"/>
        <v>41448.208333333336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4">
        <f t="shared" si="78"/>
        <v>90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9"/>
        <v>42063.25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4">
        <f t="shared" si="78"/>
        <v>76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9"/>
        <v>40214.25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4">
        <f t="shared" si="78"/>
        <v>853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9"/>
        <v>40629.208333333336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4">
        <f t="shared" si="78"/>
        <v>139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9"/>
        <v>43370.208333333328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4">
        <f t="shared" si="78"/>
        <v>191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9"/>
        <v>41715.208333333336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4">
        <f t="shared" si="78"/>
        <v>101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9"/>
        <v>41836.208333333336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4">
        <f t="shared" si="78"/>
        <v>143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9"/>
        <v>42419.25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4">
        <f t="shared" si="78"/>
        <v>564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9"/>
        <v>43266.208333333328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4">
        <f t="shared" si="78"/>
        <v>31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9"/>
        <v>43338.208333333328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4">
        <f t="shared" si="78"/>
        <v>100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9"/>
        <v>40930.25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4">
        <f t="shared" si="78"/>
        <v>198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9"/>
        <v>43235.208333333328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4">
        <f t="shared" si="78"/>
        <v>509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9"/>
        <v>43302.208333333328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4">
        <f t="shared" si="78"/>
        <v>238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9"/>
        <v>43107.25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4">
        <f t="shared" si="78"/>
        <v>339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9"/>
        <v>40341.208333333336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4">
        <f t="shared" si="78"/>
        <v>134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9"/>
        <v>40948.25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4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9"/>
        <v>40866.25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4">
        <f t="shared" si="78"/>
        <v>208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9"/>
        <v>41031.208333333336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4">
        <f t="shared" si="78"/>
        <v>52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9"/>
        <v>40740.208333333336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4">
        <f t="shared" si="78"/>
        <v>653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9"/>
        <v>40714.208333333336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4">
        <f t="shared" si="78"/>
        <v>114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9"/>
        <v>43787.25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4">
        <f t="shared" si="78"/>
        <v>103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9"/>
        <v>40712.208333333336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4">
        <f t="shared" si="78"/>
        <v>357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9"/>
        <v>41023.208333333336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4">
        <f t="shared" si="78"/>
        <v>140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9"/>
        <v>40944.25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4">
        <f t="shared" si="78"/>
        <v>70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9"/>
        <v>43211.208333333328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4">
        <f t="shared" si="78"/>
        <v>36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9"/>
        <v>41334.25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4">
        <f t="shared" si="78"/>
        <v>252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9"/>
        <v>43515.25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4">
        <f t="shared" si="78"/>
        <v>106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9"/>
        <v>40258.208333333336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4">
        <f t="shared" si="78"/>
        <v>188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9"/>
        <v>40756.208333333336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4">
        <f t="shared" si="78"/>
        <v>387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9"/>
        <v>42172.208333333328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4">
        <f t="shared" si="78"/>
        <v>348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9"/>
        <v>42601.208333333328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4">
        <f t="shared" si="78"/>
        <v>186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9"/>
        <v>41897.208333333336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4">
        <f t="shared" si="78"/>
        <v>44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9"/>
        <v>40671.208333333336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4">
        <f t="shared" si="78"/>
        <v>163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9"/>
        <v>43382.208333333328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4">
        <f t="shared" si="78"/>
        <v>185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9"/>
        <v>41559.208333333336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4">
        <f t="shared" si="78"/>
        <v>24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9"/>
        <v>40350.208333333336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4">
        <f t="shared" si="78"/>
        <v>90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9"/>
        <v>42240.208333333328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4">
        <f t="shared" si="78"/>
        <v>273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9"/>
        <v>43040.208333333328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4">
        <f t="shared" si="78"/>
        <v>171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9"/>
        <v>43346.208333333328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4">
        <f t="shared" si="78"/>
        <v>189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9"/>
        <v>41647.25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4">
        <f t="shared" si="78"/>
        <v>347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9"/>
        <v>40291.208333333336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4">
        <f t="shared" si="78"/>
        <v>70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9"/>
        <v>40556.25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4">
        <f t="shared" si="78"/>
        <v>26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9"/>
        <v>43624.208333333328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4">
        <f t="shared" si="78"/>
        <v>78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9"/>
        <v>42577.208333333328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4">
        <f t="shared" si="78"/>
        <v>38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9"/>
        <v>43845.25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4">
        <f t="shared" si="78"/>
        <v>544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9"/>
        <v>42788.25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4">
        <f t="shared" si="78"/>
        <v>229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9"/>
        <v>43667.208333333328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4">
        <f t="shared" si="78"/>
        <v>39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9"/>
        <v>42194.208333333328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4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9"/>
        <v>42025.25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4">
        <f t="shared" si="78"/>
        <v>238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9"/>
        <v>40323.208333333336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4">
        <f t="shared" si="78"/>
        <v>65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9"/>
        <v>41763.208333333336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4">
        <f t="shared" si="78"/>
        <v>119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9"/>
        <v>40335.208333333336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4">
        <f t="shared" si="78"/>
        <v>85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9"/>
        <v>40416.208333333336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4">
        <f t="shared" si="78"/>
        <v>30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9"/>
        <v>42202.208333333328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4">
        <f t="shared" si="78"/>
        <v>210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9"/>
        <v>42836.208333333328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4">
        <f t="shared" si="78"/>
        <v>170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9"/>
        <v>41710.208333333336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4">
        <f t="shared" si="78"/>
        <v>116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9"/>
        <v>43640.208333333328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4">
        <f t="shared" si="78"/>
        <v>259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9"/>
        <v>40880.25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4">
        <f t="shared" si="78"/>
        <v>231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9"/>
        <v>40319.208333333336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4">
        <f t="shared" si="78"/>
        <v>129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9"/>
        <v>42170.208333333328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4">
        <f t="shared" si="78"/>
        <v>189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9"/>
        <v>41466.208333333336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4">
        <f t="shared" si="78"/>
        <v>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9"/>
        <v>43134.25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4">
        <f t="shared" si="78"/>
        <v>775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9"/>
        <v>40738.208333333336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4">
        <f t="shared" ref="F899:F962" si="84">ROUNDUP(E899/D899*100, 0)</f>
        <v>28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5">(((L899/60)/60)/24)+DATE(1970,1,1)</f>
        <v>43583.208333333328</v>
      </c>
      <c r="O899" s="10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 -1)</f>
        <v>theater</v>
      </c>
      <c r="T899" t="str">
        <f t="shared" ref="T899:T962" si="88">RIGHT(R899, LEN(R899) - 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4">
        <f t="shared" si="84"/>
        <v>53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5"/>
        <v>43815.25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4">
        <f t="shared" si="84"/>
        <v>408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5"/>
        <v>41554.208333333336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4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5"/>
        <v>41901.208333333336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4">
        <f t="shared" si="84"/>
        <v>157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5"/>
        <v>43298.208333333328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4">
        <f t="shared" si="84"/>
        <v>253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5"/>
        <v>42399.25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4">
        <f t="shared" si="84"/>
        <v>2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5"/>
        <v>41034.208333333336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4">
        <f t="shared" si="84"/>
        <v>13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5"/>
        <v>41186.208333333336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4">
        <f t="shared" si="84"/>
        <v>164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5"/>
        <v>41536.208333333336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4">
        <f t="shared" si="84"/>
        <v>163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5"/>
        <v>42868.208333333328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4">
        <f t="shared" si="84"/>
        <v>21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5"/>
        <v>40660.208333333336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4">
        <f t="shared" si="84"/>
        <v>320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5"/>
        <v>41031.208333333336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4">
        <f t="shared" si="84"/>
        <v>479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5"/>
        <v>43255.208333333328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4">
        <f t="shared" si="84"/>
        <v>20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5"/>
        <v>42026.25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4">
        <f t="shared" si="84"/>
        <v>199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5"/>
        <v>43717.208333333328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4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5"/>
        <v>41157.208333333336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4">
        <f t="shared" si="84"/>
        <v>51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5"/>
        <v>43597.208333333328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4">
        <f t="shared" si="84"/>
        <v>58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5"/>
        <v>41490.208333333336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4">
        <f t="shared" si="84"/>
        <v>156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5"/>
        <v>42976.208333333328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4">
        <f t="shared" si="84"/>
        <v>37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5"/>
        <v>41991.25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4">
        <f t="shared" si="84"/>
        <v>59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5"/>
        <v>40722.208333333336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4">
        <f t="shared" si="84"/>
        <v>238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5"/>
        <v>41117.208333333336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4">
        <f t="shared" si="84"/>
        <v>59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5"/>
        <v>43022.208333333328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4">
        <f t="shared" si="84"/>
        <v>183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5"/>
        <v>43503.25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4">
        <f t="shared" si="84"/>
        <v>1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5"/>
        <v>40951.25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4">
        <f t="shared" si="84"/>
        <v>176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5"/>
        <v>43443.25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4">
        <f t="shared" si="84"/>
        <v>238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5"/>
        <v>40373.208333333336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4">
        <f t="shared" si="84"/>
        <v>489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5"/>
        <v>43769.208333333328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4">
        <f t="shared" si="84"/>
        <v>225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5"/>
        <v>43000.208333333328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4">
        <f t="shared" si="84"/>
        <v>19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5"/>
        <v>42502.208333333328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4">
        <f t="shared" si="84"/>
        <v>46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5"/>
        <v>41102.208333333336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4">
        <f t="shared" si="84"/>
        <v>118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5"/>
        <v>41637.25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4">
        <f t="shared" si="84"/>
        <v>218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5"/>
        <v>42858.208333333328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4">
        <f t="shared" si="84"/>
        <v>113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5"/>
        <v>42060.25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4">
        <f t="shared" si="84"/>
        <v>73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5"/>
        <v>41818.208333333336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4">
        <f t="shared" si="84"/>
        <v>213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5"/>
        <v>41709.208333333336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4">
        <f t="shared" si="84"/>
        <v>240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5"/>
        <v>41372.208333333336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4">
        <f t="shared" si="84"/>
        <v>182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5"/>
        <v>42422.25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4">
        <f t="shared" si="84"/>
        <v>165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5"/>
        <v>42209.208333333328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4">
        <f t="shared" si="84"/>
        <v>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5"/>
        <v>43668.208333333328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4">
        <f t="shared" si="84"/>
        <v>50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5"/>
        <v>42334.25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4">
        <f t="shared" si="84"/>
        <v>110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5"/>
        <v>43263.208333333328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4">
        <f t="shared" si="84"/>
        <v>50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5"/>
        <v>40670.208333333336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4">
        <f t="shared" si="84"/>
        <v>63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5"/>
        <v>41244.25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4">
        <f t="shared" si="84"/>
        <v>14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5"/>
        <v>40552.25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4">
        <f t="shared" si="84"/>
        <v>65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5"/>
        <v>40568.25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4">
        <f t="shared" si="84"/>
        <v>160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5"/>
        <v>41906.208333333336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4">
        <f t="shared" si="84"/>
        <v>82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5"/>
        <v>42776.25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4">
        <f t="shared" si="84"/>
        <v>33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5"/>
        <v>41004.208333333336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4">
        <f t="shared" si="84"/>
        <v>10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5"/>
        <v>40710.208333333336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4">
        <f t="shared" si="84"/>
        <v>27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5"/>
        <v>41908.208333333336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4">
        <f t="shared" si="84"/>
        <v>63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5"/>
        <v>41985.25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4">
        <f t="shared" si="84"/>
        <v>162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5"/>
        <v>42112.208333333328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4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5"/>
        <v>43571.208333333328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4">
        <f t="shared" si="84"/>
        <v>1097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5"/>
        <v>42730.25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4">
        <f t="shared" si="84"/>
        <v>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5"/>
        <v>42591.208333333328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4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5"/>
        <v>42358.25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4">
        <f t="shared" si="84"/>
        <v>368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5"/>
        <v>41174.208333333336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4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5"/>
        <v>41238.25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4">
        <f t="shared" si="84"/>
        <v>20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5"/>
        <v>42360.25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4">
        <f t="shared" si="84"/>
        <v>127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5"/>
        <v>40955.25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4">
        <f t="shared" si="84"/>
        <v>735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5"/>
        <v>40350.208333333336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4">
        <f t="shared" si="84"/>
        <v>5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5"/>
        <v>40357.208333333336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4">
        <f t="shared" si="84"/>
        <v>86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5"/>
        <v>42408.25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4">
        <f t="shared" ref="F963:F1001" si="90">ROUNDUP(E963/D963*100, 0)</f>
        <v>120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1">(((L963/60)/60)/24)+DATE(1970,1,1)</f>
        <v>40591.25</v>
      </c>
      <c r="O963" s="10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 -1)</f>
        <v>publishing</v>
      </c>
      <c r="T963" t="str">
        <f t="shared" ref="T963:T1001" si="94">RIGHT(R963, LEN(R963) - 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4">
        <f t="shared" si="90"/>
        <v>297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1"/>
        <v>41592.25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4">
        <f t="shared" si="90"/>
        <v>85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1"/>
        <v>40607.25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4">
        <f t="shared" si="90"/>
        <v>356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1"/>
        <v>42135.208333333328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4">
        <f t="shared" si="90"/>
        <v>387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1"/>
        <v>40203.25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4">
        <f t="shared" si="90"/>
        <v>793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1"/>
        <v>42901.208333333328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4">
        <f t="shared" si="90"/>
        <v>138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1"/>
        <v>41005.208333333336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4">
        <f t="shared" si="90"/>
        <v>339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1"/>
        <v>40544.25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4">
        <f t="shared" si="90"/>
        <v>109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1"/>
        <v>43821.25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4">
        <f t="shared" si="90"/>
        <v>61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1"/>
        <v>40672.208333333336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4">
        <f t="shared" si="90"/>
        <v>28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1"/>
        <v>41555.208333333336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4">
        <f t="shared" si="90"/>
        <v>229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1"/>
        <v>41792.208333333336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4">
        <f t="shared" si="90"/>
        <v>22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1"/>
        <v>40522.25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4">
        <f t="shared" si="90"/>
        <v>374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1"/>
        <v>41412.208333333336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4">
        <f t="shared" si="90"/>
        <v>155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1"/>
        <v>42337.25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4">
        <f t="shared" si="90"/>
        <v>323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1"/>
        <v>40571.25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4">
        <f t="shared" si="90"/>
        <v>74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1"/>
        <v>43138.25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4">
        <f t="shared" si="90"/>
        <v>865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1"/>
        <v>42686.25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4">
        <f t="shared" si="90"/>
        <v>144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1"/>
        <v>42078.208333333328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4">
        <f t="shared" si="90"/>
        <v>41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1"/>
        <v>42307.208333333328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4">
        <f t="shared" si="90"/>
        <v>179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1"/>
        <v>43094.25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4">
        <f t="shared" si="90"/>
        <v>85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1"/>
        <v>40743.208333333336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4">
        <f t="shared" si="90"/>
        <v>146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1"/>
        <v>43681.208333333328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4">
        <f t="shared" si="90"/>
        <v>153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1"/>
        <v>43716.208333333328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4">
        <f t="shared" si="90"/>
        <v>68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1"/>
        <v>41614.25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4">
        <f t="shared" si="90"/>
        <v>41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1"/>
        <v>40638.208333333336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4">
        <f t="shared" si="90"/>
        <v>217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1"/>
        <v>42852.208333333328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4">
        <f t="shared" si="90"/>
        <v>53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1"/>
        <v>42686.25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4">
        <f t="shared" si="90"/>
        <v>500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1"/>
        <v>43571.208333333328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4">
        <f t="shared" si="90"/>
        <v>88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1"/>
        <v>42432.25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4">
        <f t="shared" si="90"/>
        <v>114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1"/>
        <v>41907.208333333336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4">
        <f t="shared" si="90"/>
        <v>427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1"/>
        <v>43227.208333333328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4">
        <f t="shared" si="90"/>
        <v>78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1"/>
        <v>42362.25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4">
        <f t="shared" si="90"/>
        <v>53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1"/>
        <v>41929.208333333336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4">
        <f t="shared" si="90"/>
        <v>158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1"/>
        <v>43408.208333333328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4">
        <f t="shared" si="90"/>
        <v>73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1"/>
        <v>41276.25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4">
        <f t="shared" si="90"/>
        <v>61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1"/>
        <v>41659.25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4">
        <f t="shared" si="90"/>
        <v>57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1"/>
        <v>40220.25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4">
        <f t="shared" si="90"/>
        <v>57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1"/>
        <v>42550.208333333328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5" priority="6" operator="containsText" text="live">
      <formula>NOT(ISERROR(SEARCH("live",G1)))</formula>
    </cfRule>
    <cfRule type="containsText" dxfId="14" priority="7" operator="containsText" text="canceled">
      <formula>NOT(ISERROR(SEARCH("canceled",G1)))</formula>
    </cfRule>
    <cfRule type="containsText" dxfId="13" priority="8" operator="containsText" text="successful">
      <formula>NOT(ISERROR(SEARCH("successful",G1)))</formula>
    </cfRule>
    <cfRule type="containsText" dxfId="12" priority="9" operator="containsText" text="failed">
      <formula>NOT(ISERROR(SEARCH("failed",G1)))</formula>
    </cfRule>
  </conditionalFormatting>
  <conditionalFormatting sqref="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AD6-34DF-0C4A-B7AC-F784DCC331F0}">
  <dimension ref="A1:F14"/>
  <sheetViews>
    <sheetView workbookViewId="0">
      <selection activeCell="E19" sqref="E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</cols>
  <sheetData>
    <row r="1" spans="1:6" x14ac:dyDescent="0.2">
      <c r="A1" s="8" t="s">
        <v>6</v>
      </c>
      <c r="B1" t="s">
        <v>21</v>
      </c>
    </row>
    <row r="3" spans="1:6" x14ac:dyDescent="0.2">
      <c r="A3" s="8" t="s">
        <v>2033</v>
      </c>
      <c r="B3" s="8" t="s">
        <v>2037</v>
      </c>
    </row>
    <row r="4" spans="1:6" x14ac:dyDescent="0.2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2038</v>
      </c>
      <c r="B5" s="7">
        <v>10</v>
      </c>
      <c r="C5" s="7">
        <v>41</v>
      </c>
      <c r="D5" s="7">
        <v>3</v>
      </c>
      <c r="E5" s="7">
        <v>76</v>
      </c>
      <c r="F5" s="7">
        <v>130</v>
      </c>
    </row>
    <row r="6" spans="1:6" x14ac:dyDescent="0.2">
      <c r="A6" s="9" t="s">
        <v>2039</v>
      </c>
      <c r="B6" s="7">
        <v>3</v>
      </c>
      <c r="C6" s="7">
        <v>15</v>
      </c>
      <c r="D6" s="7"/>
      <c r="E6" s="7">
        <v>17</v>
      </c>
      <c r="F6" s="7">
        <v>35</v>
      </c>
    </row>
    <row r="7" spans="1:6" x14ac:dyDescent="0.2">
      <c r="A7" s="9" t="s">
        <v>2040</v>
      </c>
      <c r="B7" s="7">
        <v>1</v>
      </c>
      <c r="C7" s="7">
        <v>20</v>
      </c>
      <c r="D7" s="7">
        <v>2</v>
      </c>
      <c r="E7" s="7">
        <v>14</v>
      </c>
      <c r="F7" s="7">
        <v>37</v>
      </c>
    </row>
    <row r="8" spans="1:6" x14ac:dyDescent="0.2">
      <c r="A8" s="9" t="s">
        <v>2046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2041</v>
      </c>
      <c r="B9" s="7">
        <v>6</v>
      </c>
      <c r="C9" s="7">
        <v>44</v>
      </c>
      <c r="D9" s="7"/>
      <c r="E9" s="7">
        <v>79</v>
      </c>
      <c r="F9" s="7">
        <v>129</v>
      </c>
    </row>
    <row r="10" spans="1:6" x14ac:dyDescent="0.2">
      <c r="A10" s="9" t="s">
        <v>2042</v>
      </c>
      <c r="B10" s="7">
        <v>3</v>
      </c>
      <c r="C10" s="7">
        <v>6</v>
      </c>
      <c r="D10" s="7">
        <v>1</v>
      </c>
      <c r="E10" s="7">
        <v>24</v>
      </c>
      <c r="F10" s="7">
        <v>34</v>
      </c>
    </row>
    <row r="11" spans="1:6" x14ac:dyDescent="0.2">
      <c r="A11" s="9" t="s">
        <v>2043</v>
      </c>
      <c r="B11" s="7">
        <v>2</v>
      </c>
      <c r="C11" s="7">
        <v>18</v>
      </c>
      <c r="D11" s="7">
        <v>1</v>
      </c>
      <c r="E11" s="7">
        <v>28</v>
      </c>
      <c r="F11" s="7">
        <v>49</v>
      </c>
    </row>
    <row r="12" spans="1:6" x14ac:dyDescent="0.2">
      <c r="A12" s="9" t="s">
        <v>2044</v>
      </c>
      <c r="B12" s="7">
        <v>2</v>
      </c>
      <c r="C12" s="7">
        <v>24</v>
      </c>
      <c r="D12" s="7">
        <v>1</v>
      </c>
      <c r="E12" s="7">
        <v>45</v>
      </c>
      <c r="F12" s="7">
        <v>72</v>
      </c>
    </row>
    <row r="13" spans="1:6" x14ac:dyDescent="0.2">
      <c r="A13" s="9" t="s">
        <v>2045</v>
      </c>
      <c r="B13" s="7">
        <v>17</v>
      </c>
      <c r="C13" s="7">
        <v>106</v>
      </c>
      <c r="D13" s="7">
        <v>1</v>
      </c>
      <c r="E13" s="7">
        <v>149</v>
      </c>
      <c r="F13" s="7">
        <v>273</v>
      </c>
    </row>
    <row r="14" spans="1:6" x14ac:dyDescent="0.2">
      <c r="A14" s="9" t="s">
        <v>2035</v>
      </c>
      <c r="B14" s="7">
        <v>44</v>
      </c>
      <c r="C14" s="7">
        <v>274</v>
      </c>
      <c r="D14" s="7">
        <v>9</v>
      </c>
      <c r="E14" s="7">
        <v>436</v>
      </c>
      <c r="F14" s="7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5E0C-B240-2043-8223-8896F9EF474F}">
  <dimension ref="A1:F30"/>
  <sheetViews>
    <sheetView workbookViewId="0">
      <selection activeCell="A19" sqref="A19: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2036</v>
      </c>
    </row>
    <row r="2" spans="1:6" x14ac:dyDescent="0.2">
      <c r="A2" s="8" t="s">
        <v>2031</v>
      </c>
      <c r="B2" t="s">
        <v>2036</v>
      </c>
    </row>
    <row r="4" spans="1:6" x14ac:dyDescent="0.2">
      <c r="A4" s="8" t="s">
        <v>2033</v>
      </c>
      <c r="B4" s="8" t="s">
        <v>2037</v>
      </c>
    </row>
    <row r="5" spans="1:6" x14ac:dyDescent="0.2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2048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2070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2035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B610-3BCA-2C4A-8C33-22052F29B270}">
  <dimension ref="A1:F17"/>
  <sheetViews>
    <sheetView workbookViewId="0">
      <selection activeCell="E10" sqref="E10:E11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2085</v>
      </c>
      <c r="B1" t="s">
        <v>2114</v>
      </c>
    </row>
    <row r="3" spans="1:6" x14ac:dyDescent="0.2">
      <c r="A3" s="8" t="s">
        <v>2033</v>
      </c>
      <c r="B3" s="8" t="s">
        <v>2037</v>
      </c>
    </row>
    <row r="4" spans="1:6" x14ac:dyDescent="0.2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1" t="s">
        <v>2073</v>
      </c>
      <c r="B5" s="7">
        <v>6</v>
      </c>
      <c r="C5" s="7">
        <v>36</v>
      </c>
      <c r="D5" s="7">
        <v>1</v>
      </c>
      <c r="E5" s="7">
        <v>49</v>
      </c>
      <c r="F5" s="7">
        <v>92</v>
      </c>
    </row>
    <row r="6" spans="1:6" x14ac:dyDescent="0.2">
      <c r="A6" s="11" t="s">
        <v>2074</v>
      </c>
      <c r="B6" s="7">
        <v>7</v>
      </c>
      <c r="C6" s="7">
        <v>28</v>
      </c>
      <c r="D6" s="7"/>
      <c r="E6" s="7">
        <v>44</v>
      </c>
      <c r="F6" s="7">
        <v>79</v>
      </c>
    </row>
    <row r="7" spans="1:6" x14ac:dyDescent="0.2">
      <c r="A7" s="11" t="s">
        <v>2075</v>
      </c>
      <c r="B7" s="7">
        <v>4</v>
      </c>
      <c r="C7" s="7">
        <v>33</v>
      </c>
      <c r="D7" s="7"/>
      <c r="E7" s="7">
        <v>49</v>
      </c>
      <c r="F7" s="7">
        <v>86</v>
      </c>
    </row>
    <row r="8" spans="1:6" x14ac:dyDescent="0.2">
      <c r="A8" s="11" t="s">
        <v>2076</v>
      </c>
      <c r="B8" s="7">
        <v>1</v>
      </c>
      <c r="C8" s="7">
        <v>30</v>
      </c>
      <c r="D8" s="7">
        <v>1</v>
      </c>
      <c r="E8" s="7">
        <v>46</v>
      </c>
      <c r="F8" s="7">
        <v>78</v>
      </c>
    </row>
    <row r="9" spans="1:6" x14ac:dyDescent="0.2">
      <c r="A9" s="11" t="s">
        <v>2077</v>
      </c>
      <c r="B9" s="7">
        <v>3</v>
      </c>
      <c r="C9" s="7">
        <v>35</v>
      </c>
      <c r="D9" s="7">
        <v>2</v>
      </c>
      <c r="E9" s="7">
        <v>46</v>
      </c>
      <c r="F9" s="7">
        <v>86</v>
      </c>
    </row>
    <row r="10" spans="1:6" x14ac:dyDescent="0.2">
      <c r="A10" s="11" t="s">
        <v>2078</v>
      </c>
      <c r="B10" s="7">
        <v>3</v>
      </c>
      <c r="C10" s="7">
        <v>28</v>
      </c>
      <c r="D10" s="7">
        <v>1</v>
      </c>
      <c r="E10" s="7">
        <v>55</v>
      </c>
      <c r="F10" s="7">
        <v>87</v>
      </c>
    </row>
    <row r="11" spans="1:6" x14ac:dyDescent="0.2">
      <c r="A11" s="11" t="s">
        <v>2079</v>
      </c>
      <c r="B11" s="7">
        <v>4</v>
      </c>
      <c r="C11" s="7">
        <v>31</v>
      </c>
      <c r="D11" s="7">
        <v>1</v>
      </c>
      <c r="E11" s="7">
        <v>58</v>
      </c>
      <c r="F11" s="7">
        <v>94</v>
      </c>
    </row>
    <row r="12" spans="1:6" x14ac:dyDescent="0.2">
      <c r="A12" s="11" t="s">
        <v>2080</v>
      </c>
      <c r="B12" s="7">
        <v>8</v>
      </c>
      <c r="C12" s="7">
        <v>35</v>
      </c>
      <c r="D12" s="7">
        <v>1</v>
      </c>
      <c r="E12" s="7">
        <v>41</v>
      </c>
      <c r="F12" s="7">
        <v>85</v>
      </c>
    </row>
    <row r="13" spans="1:6" x14ac:dyDescent="0.2">
      <c r="A13" s="11" t="s">
        <v>2081</v>
      </c>
      <c r="B13" s="7">
        <v>5</v>
      </c>
      <c r="C13" s="7">
        <v>23</v>
      </c>
      <c r="D13" s="7"/>
      <c r="E13" s="7">
        <v>45</v>
      </c>
      <c r="F13" s="7">
        <v>73</v>
      </c>
    </row>
    <row r="14" spans="1:6" x14ac:dyDescent="0.2">
      <c r="A14" s="11" t="s">
        <v>2082</v>
      </c>
      <c r="B14" s="7">
        <v>6</v>
      </c>
      <c r="C14" s="7">
        <v>26</v>
      </c>
      <c r="D14" s="7">
        <v>1</v>
      </c>
      <c r="E14" s="7">
        <v>45</v>
      </c>
      <c r="F14" s="7">
        <v>78</v>
      </c>
    </row>
    <row r="15" spans="1:6" x14ac:dyDescent="0.2">
      <c r="A15" s="11" t="s">
        <v>2083</v>
      </c>
      <c r="B15" s="7">
        <v>3</v>
      </c>
      <c r="C15" s="7">
        <v>27</v>
      </c>
      <c r="D15" s="7">
        <v>3</v>
      </c>
      <c r="E15" s="7">
        <v>45</v>
      </c>
      <c r="F15" s="7">
        <v>78</v>
      </c>
    </row>
    <row r="16" spans="1:6" x14ac:dyDescent="0.2">
      <c r="A16" s="11" t="s">
        <v>2084</v>
      </c>
      <c r="B16" s="7">
        <v>7</v>
      </c>
      <c r="C16" s="7">
        <v>32</v>
      </c>
      <c r="D16" s="7">
        <v>3</v>
      </c>
      <c r="E16" s="7">
        <v>42</v>
      </c>
      <c r="F16" s="7">
        <v>84</v>
      </c>
    </row>
    <row r="17" spans="1:6" x14ac:dyDescent="0.2">
      <c r="A17" s="11" t="s">
        <v>2035</v>
      </c>
      <c r="B17" s="7">
        <v>57</v>
      </c>
      <c r="C17" s="7">
        <v>364</v>
      </c>
      <c r="D17" s="7">
        <v>14</v>
      </c>
      <c r="E17" s="7">
        <v>565</v>
      </c>
      <c r="F17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45DA-C142-4145-809E-5CB0222DB39C}">
  <dimension ref="A1:H13"/>
  <sheetViews>
    <sheetView workbookViewId="0">
      <selection activeCell="D8" sqref="D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t="s">
        <v>2094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SUM(B2:D2)</f>
        <v>51</v>
      </c>
      <c r="F2">
        <f>ROUNDUP(B2/E2*100, 0)</f>
        <v>59</v>
      </c>
      <c r="G2">
        <f>ROUNDUP(C2/E2*100, 0)</f>
        <v>40</v>
      </c>
      <c r="H2">
        <f>ROUNDUP(D2/E2*100, 0)</f>
        <v>2</v>
      </c>
    </row>
    <row r="3" spans="1:8" x14ac:dyDescent="0.2">
      <c r="A3" t="s">
        <v>2095</v>
      </c>
      <c r="B3">
        <f>COUNTIFS(Crowdfunding!D2:D1001,"&gt;999", Crowdfunding!D2:D1001, "&lt;5000",Crowdfunding!G2:G1001,"=successful")</f>
        <v>191</v>
      </c>
      <c r="C3">
        <f>COUNTIFS(Crowdfunding!D2:D1001,"&gt;999", Crowdfunding!D2:D1001, "&lt;5000",Crowdfunding!G2:G1001,"=failed")</f>
        <v>38</v>
      </c>
      <c r="D3">
        <f>COUNTIFS(Crowdfunding!D2:D1001,"&gt;999", Crowdfunding!D2:D1001, "&lt;5000",Crowdfunding!G2:G1001,"=canceled")</f>
        <v>2</v>
      </c>
      <c r="E3">
        <f>SUM(B3:D3)</f>
        <v>231</v>
      </c>
      <c r="F3">
        <f>ROUNDUP(B3/E3*100, 0)</f>
        <v>83</v>
      </c>
      <c r="G3">
        <f t="shared" ref="G3:G13" si="0">ROUNDUP(C3/E3*100, 0)</f>
        <v>17</v>
      </c>
      <c r="H3">
        <f t="shared" ref="H3:H13" si="1">ROUNDUP(D3/E3*100, 0)</f>
        <v>1</v>
      </c>
    </row>
    <row r="4" spans="1:8" x14ac:dyDescent="0.2">
      <c r="A4" t="s">
        <v>2096</v>
      </c>
      <c r="B4">
        <f>COUNTIFS(Crowdfunding!D2:D1001,"&gt;4999", Crowdfunding!D2:D1001, "&lt;10000",Crowdfunding!G2:G1001,"=successful")</f>
        <v>164</v>
      </c>
      <c r="C4">
        <f>COUNTIFS(Crowdfunding!D2:D1001,"&gt;4999", Crowdfunding!D2:D1001, "&lt;10000",Crowdfunding!G2:G1001,"=failed")</f>
        <v>126</v>
      </c>
      <c r="D4">
        <f>COUNTIFS(Crowdfunding!D2:D1001,"&gt;4999", Crowdfunding!D2:D1001, "&lt;10000",Crowdfunding!G2:G1001,"=canceled")</f>
        <v>25</v>
      </c>
      <c r="E4">
        <f>SUM(B4:D4)</f>
        <v>315</v>
      </c>
      <c r="F4">
        <f>ROUNDUP(B4/E4*100, 0)</f>
        <v>53</v>
      </c>
      <c r="G4">
        <f t="shared" si="0"/>
        <v>40</v>
      </c>
      <c r="H4">
        <f t="shared" si="1"/>
        <v>8</v>
      </c>
    </row>
    <row r="5" spans="1:8" x14ac:dyDescent="0.2">
      <c r="A5" t="s">
        <v>2097</v>
      </c>
      <c r="B5">
        <f>COUNTIFS(Crowdfunding!D2:D1001,"&gt;9999", Crowdfunding!D2:D1001, "&lt;15000",Crowdfunding!G2:G1001,"=successful")</f>
        <v>4</v>
      </c>
      <c r="C5">
        <f>COUNTIFS(Crowdfunding!D2:D1001,"&gt;9999", Crowdfunding!D2:D1001, "&lt;15000",Crowdfunding!G2:G1001,"=failed")</f>
        <v>5</v>
      </c>
      <c r="D5">
        <f>COUNTIFS(Crowdfunding!D2:D1001,"&gt;9999", Crowdfunding!D2:D1001, "&lt;15000",Crowdfunding!G2:G1001,"=canceled")</f>
        <v>0</v>
      </c>
      <c r="E5">
        <f t="shared" ref="E5:E13" si="2">SUM(B5:D5)</f>
        <v>9</v>
      </c>
      <c r="F5">
        <f t="shared" ref="F5:F13" si="3">ROUNDUP(B5/E5*100, 0)</f>
        <v>45</v>
      </c>
      <c r="G5">
        <f t="shared" si="0"/>
        <v>56</v>
      </c>
      <c r="H5">
        <f t="shared" si="1"/>
        <v>0</v>
      </c>
    </row>
    <row r="6" spans="1:8" x14ac:dyDescent="0.2">
      <c r="A6" t="s">
        <v>2098</v>
      </c>
      <c r="B6">
        <f>COUNTIFS(Crowdfunding!D2:D1001,"&gt;14999", Crowdfunding!D2:D1001, "&lt;20000",Crowdfunding!G2:G1001,"=successful")</f>
        <v>10</v>
      </c>
      <c r="C6">
        <f>COUNTIFS(Crowdfunding!D2:D1001,"&gt;14999", Crowdfunding!D2:D1001, "&lt;20000",Crowdfunding!G2:G1001,"=failed")</f>
        <v>0</v>
      </c>
      <c r="D6">
        <f>COUNTIFS(Crowdfunding!D2:D1001,"&gt;14999", Crowdfunding!D2:D1001, "&lt;20000",Crowdfunding!G2:G1001,"=canceled")</f>
        <v>0</v>
      </c>
      <c r="E6">
        <f t="shared" si="2"/>
        <v>10</v>
      </c>
      <c r="F6">
        <f t="shared" si="3"/>
        <v>100</v>
      </c>
      <c r="G6">
        <f t="shared" si="0"/>
        <v>0</v>
      </c>
      <c r="H6">
        <f t="shared" si="1"/>
        <v>0</v>
      </c>
    </row>
    <row r="7" spans="1:8" x14ac:dyDescent="0.2">
      <c r="A7" t="s">
        <v>2099</v>
      </c>
      <c r="B7">
        <f>COUNTIFS(Crowdfunding!D2:D1001,"&gt;19999", Crowdfunding!D2:D1001, "&lt;25000",Crowdfunding!G2:G1001,"=successful")</f>
        <v>7</v>
      </c>
      <c r="C7">
        <f>COUNTIFS(Crowdfunding!D2:D1001,"&gt;19999", Crowdfunding!D2:D1001, "&lt;25000",Crowdfunding!G2:G1001,"=failed")</f>
        <v>0</v>
      </c>
      <c r="D7">
        <f>COUNTIFS(Crowdfunding!D2:D1001,"&gt;19999", Crowdfunding!D2:D1001, "&lt;25000",Crowdfunding!G2:G1001,"=canceled")</f>
        <v>0</v>
      </c>
      <c r="E7">
        <f t="shared" si="2"/>
        <v>7</v>
      </c>
      <c r="F7">
        <f t="shared" si="3"/>
        <v>100</v>
      </c>
      <c r="G7">
        <f t="shared" si="0"/>
        <v>0</v>
      </c>
      <c r="H7">
        <f t="shared" si="1"/>
        <v>0</v>
      </c>
    </row>
    <row r="8" spans="1:8" x14ac:dyDescent="0.2">
      <c r="A8" t="s">
        <v>2100</v>
      </c>
      <c r="B8">
        <f>COUNTIFS(Crowdfunding!D2:D1001,"&gt;24999", Crowdfunding!D2:D1001, "&lt;30000",Crowdfunding!G2:G1001,"=successful")</f>
        <v>11</v>
      </c>
      <c r="C8">
        <f>COUNTIFS(Crowdfunding!D2:D1001,"&gt;24999", Crowdfunding!D2:D1001, "&lt;30000",Crowdfunding!G2:G1001,"=failed")</f>
        <v>3</v>
      </c>
      <c r="D8">
        <f>COUNTIFS(Crowdfunding!D2:D1001,"&gt;24999", Crowdfunding!D2:D1001, "&lt;30000",Crowdfunding!G2:G1001,"=canceled")</f>
        <v>0</v>
      </c>
      <c r="E8">
        <f t="shared" si="2"/>
        <v>14</v>
      </c>
      <c r="F8">
        <f t="shared" si="3"/>
        <v>79</v>
      </c>
      <c r="G8">
        <f t="shared" si="0"/>
        <v>22</v>
      </c>
      <c r="H8">
        <f t="shared" si="1"/>
        <v>0</v>
      </c>
    </row>
    <row r="9" spans="1:8" x14ac:dyDescent="0.2">
      <c r="A9" t="s">
        <v>2101</v>
      </c>
      <c r="B9">
        <f>COUNTIFS(Crowdfunding!D2:D1001,"&gt;29999", Crowdfunding!D2:D1001, "&lt;35000",Crowdfunding!G2:G1001,"=successful")</f>
        <v>7</v>
      </c>
      <c r="C9">
        <f>COUNTIFS(Crowdfunding!D2:D1001,"&gt;29999", Crowdfunding!D2:D1001, "&lt;35000",Crowdfunding!G2:G1001,"=failed")</f>
        <v>0</v>
      </c>
      <c r="D9">
        <f>COUNTIFS(Crowdfunding!D2:D1001,"&gt;29999", Crowdfunding!D2:D1001, "&lt;35000",Crowdfunding!G2:G1001,"=canceled")</f>
        <v>0</v>
      </c>
      <c r="E9">
        <f t="shared" si="2"/>
        <v>7</v>
      </c>
      <c r="F9">
        <f t="shared" si="3"/>
        <v>100</v>
      </c>
      <c r="G9">
        <f t="shared" si="0"/>
        <v>0</v>
      </c>
      <c r="H9">
        <f t="shared" si="1"/>
        <v>0</v>
      </c>
    </row>
    <row r="10" spans="1:8" x14ac:dyDescent="0.2">
      <c r="A10" t="s">
        <v>2102</v>
      </c>
      <c r="B10">
        <f>COUNTIFS(Crowdfunding!D2:D1001,"&gt;34999", Crowdfunding!D2:D1001, "&lt;40000",Crowdfunding!G2:G1001,"=successful")</f>
        <v>8</v>
      </c>
      <c r="C10">
        <f>COUNTIFS(Crowdfunding!D2:D1001,"&gt;34999", Crowdfunding!D2:D1001, "&lt;40000",Crowdfunding!G2:G1001,"=failed")</f>
        <v>3</v>
      </c>
      <c r="D10">
        <f>COUNTIFS(Crowdfunding!D2:D1001,"&gt;34999", Crowdfunding!D2:D1001, "&lt;40000",Crowdfunding!G2:G1001,"=canceled")</f>
        <v>1</v>
      </c>
      <c r="E10">
        <f t="shared" si="2"/>
        <v>12</v>
      </c>
      <c r="F10">
        <f t="shared" si="3"/>
        <v>67</v>
      </c>
      <c r="G10">
        <f t="shared" si="0"/>
        <v>25</v>
      </c>
      <c r="H10">
        <f t="shared" si="1"/>
        <v>9</v>
      </c>
    </row>
    <row r="11" spans="1:8" x14ac:dyDescent="0.2">
      <c r="A11" t="s">
        <v>2103</v>
      </c>
      <c r="B11">
        <f>COUNTIFS(Crowdfunding!D2:D1001,"&gt;39999", Crowdfunding!D2:D1001, "&lt;45000",Crowdfunding!G2:G1001,"=successful")</f>
        <v>11</v>
      </c>
      <c r="C11">
        <f>COUNTIFS(Crowdfunding!D2:D1001,"&gt;39999", Crowdfunding!D2:D1001, "&lt;45000",Crowdfunding!G2:G1001,"=failed")</f>
        <v>3</v>
      </c>
      <c r="D11">
        <f>COUNTIFS(Crowdfunding!D2:D1001,"&gt;39999", Crowdfunding!D2:D1001, "&lt;45000",Crowdfunding!G2:G1001,"=canceled")</f>
        <v>0</v>
      </c>
      <c r="E11">
        <f t="shared" si="2"/>
        <v>14</v>
      </c>
      <c r="F11">
        <f t="shared" si="3"/>
        <v>79</v>
      </c>
      <c r="G11">
        <f t="shared" si="0"/>
        <v>22</v>
      </c>
      <c r="H11">
        <f t="shared" si="1"/>
        <v>0</v>
      </c>
    </row>
    <row r="12" spans="1:8" x14ac:dyDescent="0.2">
      <c r="A12" t="s">
        <v>2104</v>
      </c>
      <c r="B12">
        <f>COUNTIFS(Crowdfunding!D2:D1001,"&gt;44999", Crowdfunding!D2:D1001, "&lt;50000",Crowdfunding!G2:G1001,"=successful")</f>
        <v>8</v>
      </c>
      <c r="C12">
        <f>COUNTIFS(Crowdfunding!D2:D1001,"&gt;44999", Crowdfunding!D2:D1001, "&lt;50000",Crowdfunding!G2:G1001,"=failed")</f>
        <v>3</v>
      </c>
      <c r="D12">
        <f>COUNTIFS(Crowdfunding!D2:D1001,"&gt;44999", Crowdfunding!D2:D1001, "&lt;50000",Crowdfunding!G2:G1001,"=canceled")</f>
        <v>0</v>
      </c>
      <c r="E12">
        <f t="shared" si="2"/>
        <v>11</v>
      </c>
      <c r="F12">
        <f t="shared" si="3"/>
        <v>73</v>
      </c>
      <c r="G12">
        <f t="shared" si="0"/>
        <v>28</v>
      </c>
      <c r="H12">
        <f t="shared" si="1"/>
        <v>0</v>
      </c>
    </row>
    <row r="13" spans="1:8" x14ac:dyDescent="0.2">
      <c r="A13" t="s">
        <v>2105</v>
      </c>
      <c r="B13">
        <f>COUNTIFS(Crowdfunding!D2:D1001,"&gt;49999",Crowdfunding!G2:G1001,"=successful")</f>
        <v>114</v>
      </c>
      <c r="C13">
        <f>COUNTIFS(Crowdfunding!D2:D1001,"&gt;49999",Crowdfunding!G2:G1001,"=failed")</f>
        <v>163</v>
      </c>
      <c r="D13">
        <f>COUNTIFS(Crowdfunding!D2:D1001,"&gt;49999",Crowdfunding!G2:G1001,"=canceled")</f>
        <v>28</v>
      </c>
      <c r="E13">
        <f t="shared" si="2"/>
        <v>305</v>
      </c>
      <c r="F13">
        <f t="shared" si="3"/>
        <v>38</v>
      </c>
      <c r="G13">
        <f t="shared" si="0"/>
        <v>54</v>
      </c>
      <c r="H13">
        <f t="shared" si="1"/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37A9-942D-3549-8363-53F76F32EA18}">
  <dimension ref="A1:G566"/>
  <sheetViews>
    <sheetView workbookViewId="0">
      <selection activeCell="G30" sqref="G30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13" bestFit="1" customWidth="1"/>
    <col min="6" max="6" width="21.6640625" bestFit="1" customWidth="1"/>
  </cols>
  <sheetData>
    <row r="1" spans="1:7" x14ac:dyDescent="0.2">
      <c r="A1" s="1" t="s">
        <v>4</v>
      </c>
      <c r="B1" s="1" t="s">
        <v>5</v>
      </c>
      <c r="C1" s="1" t="s">
        <v>4</v>
      </c>
      <c r="D1" s="1" t="s">
        <v>5</v>
      </c>
      <c r="F1" s="12" t="s">
        <v>2107</v>
      </c>
    </row>
    <row r="2" spans="1:7" x14ac:dyDescent="0.2">
      <c r="A2" t="s">
        <v>20</v>
      </c>
      <c r="B2">
        <v>158</v>
      </c>
      <c r="C2" t="s">
        <v>14</v>
      </c>
      <c r="D2">
        <v>0</v>
      </c>
      <c r="F2" t="s">
        <v>2106</v>
      </c>
      <c r="G2">
        <f>ROUNDUP(AVERAGE(B2:B566), 0)</f>
        <v>852</v>
      </c>
    </row>
    <row r="3" spans="1:7" x14ac:dyDescent="0.2">
      <c r="A3" t="s">
        <v>20</v>
      </c>
      <c r="B3">
        <v>1425</v>
      </c>
      <c r="C3" t="s">
        <v>14</v>
      </c>
      <c r="D3">
        <v>24</v>
      </c>
      <c r="F3" t="s">
        <v>2108</v>
      </c>
      <c r="G3">
        <f>MEDIAN(B2:B566)</f>
        <v>201</v>
      </c>
    </row>
    <row r="4" spans="1:7" x14ac:dyDescent="0.2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MIN(B2:B566)</f>
        <v>16</v>
      </c>
    </row>
    <row r="5" spans="1:7" x14ac:dyDescent="0.2">
      <c r="A5" t="s">
        <v>20</v>
      </c>
      <c r="B5">
        <v>227</v>
      </c>
      <c r="C5" t="s">
        <v>14</v>
      </c>
      <c r="D5">
        <v>18</v>
      </c>
      <c r="F5" t="s">
        <v>2110</v>
      </c>
      <c r="G5">
        <f>MAX(B2:B566)</f>
        <v>7295</v>
      </c>
    </row>
    <row r="6" spans="1:7" x14ac:dyDescent="0.2">
      <c r="A6" t="s">
        <v>20</v>
      </c>
      <c r="B6">
        <v>220</v>
      </c>
      <c r="C6" t="s">
        <v>14</v>
      </c>
      <c r="D6">
        <v>44</v>
      </c>
      <c r="F6" t="s">
        <v>2111</v>
      </c>
      <c r="G6">
        <f>_xlfn.VAR.S(B2:B566)</f>
        <v>1606216.5936295739</v>
      </c>
    </row>
    <row r="7" spans="1:7" x14ac:dyDescent="0.2">
      <c r="A7" t="s">
        <v>20</v>
      </c>
      <c r="B7">
        <v>98</v>
      </c>
      <c r="C7" t="s">
        <v>14</v>
      </c>
      <c r="D7">
        <v>27</v>
      </c>
      <c r="F7" t="s">
        <v>2112</v>
      </c>
      <c r="G7" s="15">
        <f>_xlfn.STDEV.S(B2:B566)</f>
        <v>1267.366006183523</v>
      </c>
    </row>
    <row r="8" spans="1:7" x14ac:dyDescent="0.2">
      <c r="A8" t="s">
        <v>20</v>
      </c>
      <c r="B8">
        <v>100</v>
      </c>
      <c r="C8" t="s">
        <v>14</v>
      </c>
      <c r="D8">
        <v>55</v>
      </c>
    </row>
    <row r="9" spans="1:7" x14ac:dyDescent="0.2">
      <c r="A9" t="s">
        <v>20</v>
      </c>
      <c r="B9">
        <v>1249</v>
      </c>
      <c r="C9" t="s">
        <v>14</v>
      </c>
      <c r="D9">
        <v>200</v>
      </c>
      <c r="F9" s="12" t="s">
        <v>2113</v>
      </c>
    </row>
    <row r="10" spans="1:7" x14ac:dyDescent="0.2">
      <c r="A10" t="s">
        <v>20</v>
      </c>
      <c r="B10">
        <v>1396</v>
      </c>
      <c r="C10" t="s">
        <v>14</v>
      </c>
      <c r="D10">
        <v>452</v>
      </c>
      <c r="F10" t="s">
        <v>2106</v>
      </c>
      <c r="G10">
        <f>ROUNDUP(AVERAGE(D2:D422), 0)</f>
        <v>566</v>
      </c>
    </row>
    <row r="11" spans="1:7" x14ac:dyDescent="0.2">
      <c r="A11" t="s">
        <v>20</v>
      </c>
      <c r="B11">
        <v>890</v>
      </c>
      <c r="C11" t="s">
        <v>74</v>
      </c>
      <c r="D11">
        <v>135</v>
      </c>
      <c r="F11" t="s">
        <v>2108</v>
      </c>
      <c r="G11">
        <f>MEDIAN(D2:D422)</f>
        <v>117</v>
      </c>
    </row>
    <row r="12" spans="1:7" x14ac:dyDescent="0.2">
      <c r="A12" t="s">
        <v>20</v>
      </c>
      <c r="B12">
        <v>142</v>
      </c>
      <c r="C12" t="s">
        <v>14</v>
      </c>
      <c r="D12">
        <v>674</v>
      </c>
      <c r="F12" t="s">
        <v>2109</v>
      </c>
      <c r="G12">
        <f>MIN(D2:D422)</f>
        <v>0</v>
      </c>
    </row>
    <row r="13" spans="1:7" x14ac:dyDescent="0.2">
      <c r="A13" t="s">
        <v>20</v>
      </c>
      <c r="B13">
        <v>2673</v>
      </c>
      <c r="C13" t="s">
        <v>14</v>
      </c>
      <c r="D13">
        <v>558</v>
      </c>
      <c r="F13" t="s">
        <v>2110</v>
      </c>
      <c r="G13">
        <f>MAX(D2:D422)</f>
        <v>6080</v>
      </c>
    </row>
    <row r="14" spans="1:7" x14ac:dyDescent="0.2">
      <c r="A14" t="s">
        <v>20</v>
      </c>
      <c r="B14">
        <v>163</v>
      </c>
      <c r="C14" t="s">
        <v>74</v>
      </c>
      <c r="D14">
        <v>1480</v>
      </c>
      <c r="F14" t="s">
        <v>2111</v>
      </c>
      <c r="G14" s="15">
        <f>_xlfn.VAR.S(D2:D422)</f>
        <v>845238.52937450528</v>
      </c>
    </row>
    <row r="15" spans="1:7" x14ac:dyDescent="0.2">
      <c r="A15" t="s">
        <v>20</v>
      </c>
      <c r="B15">
        <v>2220</v>
      </c>
      <c r="C15" t="s">
        <v>14</v>
      </c>
      <c r="D15">
        <v>15</v>
      </c>
      <c r="F15" t="s">
        <v>2112</v>
      </c>
      <c r="G15" s="15">
        <f>_xlfn.STDEV.S(D2:D422)</f>
        <v>919.36854926330022</v>
      </c>
    </row>
    <row r="16" spans="1:7" x14ac:dyDescent="0.2">
      <c r="A16" t="s">
        <v>20</v>
      </c>
      <c r="B16">
        <v>1606</v>
      </c>
      <c r="C16" t="s">
        <v>14</v>
      </c>
      <c r="D16">
        <v>2307</v>
      </c>
    </row>
    <row r="17" spans="1:4" x14ac:dyDescent="0.2">
      <c r="A17" t="s">
        <v>20</v>
      </c>
      <c r="B17">
        <v>129</v>
      </c>
      <c r="C17" t="s">
        <v>14</v>
      </c>
      <c r="D17">
        <v>88</v>
      </c>
    </row>
    <row r="18" spans="1:4" x14ac:dyDescent="0.2">
      <c r="A18" t="s">
        <v>20</v>
      </c>
      <c r="B18">
        <v>226</v>
      </c>
      <c r="C18" t="s">
        <v>14</v>
      </c>
      <c r="D18">
        <v>48</v>
      </c>
    </row>
    <row r="19" spans="1:4" x14ac:dyDescent="0.2">
      <c r="A19" t="s">
        <v>20</v>
      </c>
      <c r="B19">
        <v>5419</v>
      </c>
      <c r="C19" t="s">
        <v>14</v>
      </c>
      <c r="D19">
        <v>1</v>
      </c>
    </row>
    <row r="20" spans="1:4" x14ac:dyDescent="0.2">
      <c r="A20" t="s">
        <v>20</v>
      </c>
      <c r="B20">
        <v>165</v>
      </c>
      <c r="C20" t="s">
        <v>14</v>
      </c>
      <c r="D20">
        <v>1467</v>
      </c>
    </row>
    <row r="21" spans="1:4" x14ac:dyDescent="0.2">
      <c r="A21" t="s">
        <v>20</v>
      </c>
      <c r="B21">
        <v>1965</v>
      </c>
      <c r="C21" t="s">
        <v>14</v>
      </c>
      <c r="D21">
        <v>75</v>
      </c>
    </row>
    <row r="22" spans="1:4" x14ac:dyDescent="0.2">
      <c r="A22" t="s">
        <v>20</v>
      </c>
      <c r="B22">
        <v>16</v>
      </c>
      <c r="C22" t="s">
        <v>14</v>
      </c>
      <c r="D22">
        <v>120</v>
      </c>
    </row>
    <row r="23" spans="1:4" x14ac:dyDescent="0.2">
      <c r="A23" t="s">
        <v>20</v>
      </c>
      <c r="B23">
        <v>107</v>
      </c>
      <c r="C23" t="s">
        <v>14</v>
      </c>
      <c r="D23">
        <v>2253</v>
      </c>
    </row>
    <row r="24" spans="1:4" x14ac:dyDescent="0.2">
      <c r="A24" t="s">
        <v>20</v>
      </c>
      <c r="B24">
        <v>134</v>
      </c>
      <c r="C24" t="s">
        <v>14</v>
      </c>
      <c r="D24">
        <v>5</v>
      </c>
    </row>
    <row r="25" spans="1:4" x14ac:dyDescent="0.2">
      <c r="A25" t="s">
        <v>20</v>
      </c>
      <c r="B25">
        <v>198</v>
      </c>
      <c r="C25" t="s">
        <v>14</v>
      </c>
      <c r="D25">
        <v>38</v>
      </c>
    </row>
    <row r="26" spans="1:4" x14ac:dyDescent="0.2">
      <c r="A26" t="s">
        <v>20</v>
      </c>
      <c r="B26">
        <v>111</v>
      </c>
      <c r="C26" t="s">
        <v>14</v>
      </c>
      <c r="D26">
        <v>12</v>
      </c>
    </row>
    <row r="27" spans="1:4" x14ac:dyDescent="0.2">
      <c r="A27" t="s">
        <v>20</v>
      </c>
      <c r="B27">
        <v>222</v>
      </c>
      <c r="C27" t="s">
        <v>74</v>
      </c>
      <c r="D27">
        <v>17</v>
      </c>
    </row>
    <row r="28" spans="1:4" x14ac:dyDescent="0.2">
      <c r="A28" t="s">
        <v>20</v>
      </c>
      <c r="B28">
        <v>6212</v>
      </c>
      <c r="C28" t="s">
        <v>14</v>
      </c>
      <c r="D28">
        <v>1684</v>
      </c>
    </row>
    <row r="29" spans="1:4" x14ac:dyDescent="0.2">
      <c r="A29" t="s">
        <v>20</v>
      </c>
      <c r="B29">
        <v>98</v>
      </c>
      <c r="C29" t="s">
        <v>14</v>
      </c>
      <c r="D29">
        <v>56</v>
      </c>
    </row>
    <row r="30" spans="1:4" x14ac:dyDescent="0.2">
      <c r="A30" t="s">
        <v>20</v>
      </c>
      <c r="B30">
        <v>92</v>
      </c>
      <c r="C30" t="s">
        <v>14</v>
      </c>
      <c r="D30">
        <v>838</v>
      </c>
    </row>
    <row r="31" spans="1:4" x14ac:dyDescent="0.2">
      <c r="A31" t="s">
        <v>20</v>
      </c>
      <c r="B31">
        <v>149</v>
      </c>
      <c r="C31" t="s">
        <v>14</v>
      </c>
      <c r="D31">
        <v>1000</v>
      </c>
    </row>
    <row r="32" spans="1:4" x14ac:dyDescent="0.2">
      <c r="A32" t="s">
        <v>20</v>
      </c>
      <c r="B32">
        <v>2431</v>
      </c>
      <c r="C32" t="s">
        <v>14</v>
      </c>
      <c r="D32">
        <v>1482</v>
      </c>
    </row>
    <row r="33" spans="1:4" x14ac:dyDescent="0.2">
      <c r="A33" t="s">
        <v>20</v>
      </c>
      <c r="B33">
        <v>303</v>
      </c>
      <c r="C33" t="s">
        <v>14</v>
      </c>
      <c r="D33">
        <v>106</v>
      </c>
    </row>
    <row r="34" spans="1:4" x14ac:dyDescent="0.2">
      <c r="A34" t="s">
        <v>20</v>
      </c>
      <c r="B34">
        <v>209</v>
      </c>
      <c r="C34" t="s">
        <v>14</v>
      </c>
      <c r="D34">
        <v>679</v>
      </c>
    </row>
    <row r="35" spans="1:4" x14ac:dyDescent="0.2">
      <c r="A35" t="s">
        <v>20</v>
      </c>
      <c r="B35">
        <v>131</v>
      </c>
      <c r="C35" t="s">
        <v>74</v>
      </c>
      <c r="D35">
        <v>610</v>
      </c>
    </row>
    <row r="36" spans="1:4" x14ac:dyDescent="0.2">
      <c r="A36" t="s">
        <v>20</v>
      </c>
      <c r="B36">
        <v>164</v>
      </c>
      <c r="C36" t="s">
        <v>14</v>
      </c>
      <c r="D36">
        <v>1220</v>
      </c>
    </row>
    <row r="37" spans="1:4" x14ac:dyDescent="0.2">
      <c r="A37" t="s">
        <v>20</v>
      </c>
      <c r="B37">
        <v>201</v>
      </c>
      <c r="C37" t="s">
        <v>14</v>
      </c>
      <c r="D37">
        <v>1</v>
      </c>
    </row>
    <row r="38" spans="1:4" x14ac:dyDescent="0.2">
      <c r="A38" t="s">
        <v>20</v>
      </c>
      <c r="B38">
        <v>211</v>
      </c>
      <c r="C38" t="s">
        <v>14</v>
      </c>
      <c r="D38">
        <v>37</v>
      </c>
    </row>
    <row r="39" spans="1:4" x14ac:dyDescent="0.2">
      <c r="A39" t="s">
        <v>20</v>
      </c>
      <c r="B39">
        <v>128</v>
      </c>
      <c r="C39" t="s">
        <v>14</v>
      </c>
      <c r="D39">
        <v>60</v>
      </c>
    </row>
    <row r="40" spans="1:4" x14ac:dyDescent="0.2">
      <c r="A40" t="s">
        <v>20</v>
      </c>
      <c r="B40">
        <v>1600</v>
      </c>
      <c r="C40" t="s">
        <v>14</v>
      </c>
      <c r="D40">
        <v>296</v>
      </c>
    </row>
    <row r="41" spans="1:4" x14ac:dyDescent="0.2">
      <c r="A41" t="s">
        <v>20</v>
      </c>
      <c r="B41">
        <v>249</v>
      </c>
      <c r="C41" t="s">
        <v>14</v>
      </c>
      <c r="D41">
        <v>3304</v>
      </c>
    </row>
    <row r="42" spans="1:4" x14ac:dyDescent="0.2">
      <c r="A42" t="s">
        <v>20</v>
      </c>
      <c r="B42">
        <v>236</v>
      </c>
      <c r="C42" t="s">
        <v>14</v>
      </c>
      <c r="D42">
        <v>73</v>
      </c>
    </row>
    <row r="43" spans="1:4" x14ac:dyDescent="0.2">
      <c r="A43" t="s">
        <v>20</v>
      </c>
      <c r="B43">
        <v>4065</v>
      </c>
      <c r="C43" t="s">
        <v>14</v>
      </c>
      <c r="D43">
        <v>3387</v>
      </c>
    </row>
    <row r="44" spans="1:4" x14ac:dyDescent="0.2">
      <c r="A44" t="s">
        <v>20</v>
      </c>
      <c r="B44">
        <v>246</v>
      </c>
      <c r="C44" t="s">
        <v>14</v>
      </c>
      <c r="D44">
        <v>662</v>
      </c>
    </row>
    <row r="45" spans="1:4" x14ac:dyDescent="0.2">
      <c r="A45" t="s">
        <v>20</v>
      </c>
      <c r="B45">
        <v>2475</v>
      </c>
      <c r="C45" t="s">
        <v>14</v>
      </c>
      <c r="D45">
        <v>774</v>
      </c>
    </row>
    <row r="46" spans="1:4" x14ac:dyDescent="0.2">
      <c r="A46" t="s">
        <v>20</v>
      </c>
      <c r="B46">
        <v>76</v>
      </c>
      <c r="C46" t="s">
        <v>14</v>
      </c>
      <c r="D46">
        <v>672</v>
      </c>
    </row>
    <row r="47" spans="1:4" x14ac:dyDescent="0.2">
      <c r="A47" t="s">
        <v>20</v>
      </c>
      <c r="B47">
        <v>54</v>
      </c>
      <c r="C47" t="s">
        <v>74</v>
      </c>
      <c r="D47">
        <v>532</v>
      </c>
    </row>
    <row r="48" spans="1:4" x14ac:dyDescent="0.2">
      <c r="A48" t="s">
        <v>20</v>
      </c>
      <c r="B48">
        <v>88</v>
      </c>
      <c r="C48" t="s">
        <v>74</v>
      </c>
      <c r="D48">
        <v>55</v>
      </c>
    </row>
    <row r="49" spans="1:4" x14ac:dyDescent="0.2">
      <c r="A49" t="s">
        <v>20</v>
      </c>
      <c r="B49">
        <v>85</v>
      </c>
      <c r="C49" t="s">
        <v>14</v>
      </c>
      <c r="D49">
        <v>940</v>
      </c>
    </row>
    <row r="50" spans="1:4" x14ac:dyDescent="0.2">
      <c r="A50" t="s">
        <v>20</v>
      </c>
      <c r="B50">
        <v>170</v>
      </c>
      <c r="C50" t="s">
        <v>14</v>
      </c>
      <c r="D50">
        <v>117</v>
      </c>
    </row>
    <row r="51" spans="1:4" x14ac:dyDescent="0.2">
      <c r="A51" t="s">
        <v>20</v>
      </c>
      <c r="B51">
        <v>330</v>
      </c>
      <c r="C51" t="s">
        <v>74</v>
      </c>
      <c r="D51">
        <v>58</v>
      </c>
    </row>
    <row r="52" spans="1:4" x14ac:dyDescent="0.2">
      <c r="A52" t="s">
        <v>20</v>
      </c>
      <c r="B52">
        <v>127</v>
      </c>
      <c r="C52" t="s">
        <v>14</v>
      </c>
      <c r="D52">
        <v>115</v>
      </c>
    </row>
    <row r="53" spans="1:4" x14ac:dyDescent="0.2">
      <c r="A53" t="s">
        <v>20</v>
      </c>
      <c r="B53">
        <v>411</v>
      </c>
      <c r="C53" t="s">
        <v>14</v>
      </c>
      <c r="D53">
        <v>326</v>
      </c>
    </row>
    <row r="54" spans="1:4" x14ac:dyDescent="0.2">
      <c r="A54" t="s">
        <v>20</v>
      </c>
      <c r="B54">
        <v>180</v>
      </c>
      <c r="C54" t="s">
        <v>74</v>
      </c>
      <c r="D54">
        <v>51</v>
      </c>
    </row>
    <row r="55" spans="1:4" x14ac:dyDescent="0.2">
      <c r="A55" t="s">
        <v>20</v>
      </c>
      <c r="B55">
        <v>374</v>
      </c>
      <c r="C55" t="s">
        <v>14</v>
      </c>
      <c r="D55">
        <v>1</v>
      </c>
    </row>
    <row r="56" spans="1:4" x14ac:dyDescent="0.2">
      <c r="A56" t="s">
        <v>20</v>
      </c>
      <c r="B56">
        <v>71</v>
      </c>
      <c r="C56" t="s">
        <v>14</v>
      </c>
      <c r="D56">
        <v>1467</v>
      </c>
    </row>
    <row r="57" spans="1:4" x14ac:dyDescent="0.2">
      <c r="A57" t="s">
        <v>20</v>
      </c>
      <c r="B57">
        <v>203</v>
      </c>
      <c r="C57" t="s">
        <v>14</v>
      </c>
      <c r="D57">
        <v>5681</v>
      </c>
    </row>
    <row r="58" spans="1:4" x14ac:dyDescent="0.2">
      <c r="A58" t="s">
        <v>20</v>
      </c>
      <c r="B58">
        <v>113</v>
      </c>
      <c r="C58" t="s">
        <v>14</v>
      </c>
      <c r="D58">
        <v>1059</v>
      </c>
    </row>
    <row r="59" spans="1:4" x14ac:dyDescent="0.2">
      <c r="A59" t="s">
        <v>20</v>
      </c>
      <c r="B59">
        <v>96</v>
      </c>
      <c r="C59" t="s">
        <v>14</v>
      </c>
      <c r="D59">
        <v>1194</v>
      </c>
    </row>
    <row r="60" spans="1:4" x14ac:dyDescent="0.2">
      <c r="A60" t="s">
        <v>20</v>
      </c>
      <c r="B60">
        <v>498</v>
      </c>
      <c r="C60" t="s">
        <v>74</v>
      </c>
      <c r="D60">
        <v>379</v>
      </c>
    </row>
    <row r="61" spans="1:4" x14ac:dyDescent="0.2">
      <c r="A61" t="s">
        <v>20</v>
      </c>
      <c r="B61">
        <v>180</v>
      </c>
      <c r="C61" t="s">
        <v>14</v>
      </c>
      <c r="D61">
        <v>30</v>
      </c>
    </row>
    <row r="62" spans="1:4" x14ac:dyDescent="0.2">
      <c r="A62" t="s">
        <v>20</v>
      </c>
      <c r="B62">
        <v>27</v>
      </c>
      <c r="C62" t="s">
        <v>14</v>
      </c>
      <c r="D62">
        <v>75</v>
      </c>
    </row>
    <row r="63" spans="1:4" x14ac:dyDescent="0.2">
      <c r="A63" t="s">
        <v>20</v>
      </c>
      <c r="B63">
        <v>2331</v>
      </c>
      <c r="C63" t="s">
        <v>14</v>
      </c>
      <c r="D63">
        <v>955</v>
      </c>
    </row>
    <row r="64" spans="1:4" x14ac:dyDescent="0.2">
      <c r="A64" t="s">
        <v>20</v>
      </c>
      <c r="B64">
        <v>113</v>
      </c>
      <c r="C64" t="s">
        <v>14</v>
      </c>
      <c r="D64">
        <v>67</v>
      </c>
    </row>
    <row r="65" spans="1:4" x14ac:dyDescent="0.2">
      <c r="A65" t="s">
        <v>20</v>
      </c>
      <c r="B65">
        <v>164</v>
      </c>
      <c r="C65" t="s">
        <v>14</v>
      </c>
      <c r="D65">
        <v>5</v>
      </c>
    </row>
    <row r="66" spans="1:4" x14ac:dyDescent="0.2">
      <c r="A66" t="s">
        <v>20</v>
      </c>
      <c r="B66">
        <v>164</v>
      </c>
      <c r="C66" t="s">
        <v>14</v>
      </c>
      <c r="D66">
        <v>26</v>
      </c>
    </row>
    <row r="67" spans="1:4" x14ac:dyDescent="0.2">
      <c r="A67" t="s">
        <v>20</v>
      </c>
      <c r="B67">
        <v>336</v>
      </c>
      <c r="C67" t="s">
        <v>14</v>
      </c>
      <c r="D67">
        <v>1130</v>
      </c>
    </row>
    <row r="68" spans="1:4" x14ac:dyDescent="0.2">
      <c r="A68" t="s">
        <v>20</v>
      </c>
      <c r="B68">
        <v>1917</v>
      </c>
      <c r="C68" t="s">
        <v>14</v>
      </c>
      <c r="D68">
        <v>782</v>
      </c>
    </row>
    <row r="69" spans="1:4" x14ac:dyDescent="0.2">
      <c r="A69" t="s">
        <v>20</v>
      </c>
      <c r="B69">
        <v>95</v>
      </c>
      <c r="C69" t="s">
        <v>14</v>
      </c>
      <c r="D69">
        <v>210</v>
      </c>
    </row>
    <row r="70" spans="1:4" x14ac:dyDescent="0.2">
      <c r="A70" t="s">
        <v>20</v>
      </c>
      <c r="B70">
        <v>147</v>
      </c>
      <c r="C70" t="s">
        <v>14</v>
      </c>
      <c r="D70">
        <v>136</v>
      </c>
    </row>
    <row r="71" spans="1:4" x14ac:dyDescent="0.2">
      <c r="A71" t="s">
        <v>20</v>
      </c>
      <c r="B71">
        <v>86</v>
      </c>
      <c r="C71" t="s">
        <v>14</v>
      </c>
      <c r="D71">
        <v>86</v>
      </c>
    </row>
    <row r="72" spans="1:4" x14ac:dyDescent="0.2">
      <c r="A72" t="s">
        <v>20</v>
      </c>
      <c r="B72">
        <v>83</v>
      </c>
      <c r="C72" t="s">
        <v>14</v>
      </c>
      <c r="D72">
        <v>19</v>
      </c>
    </row>
    <row r="73" spans="1:4" x14ac:dyDescent="0.2">
      <c r="A73" t="s">
        <v>20</v>
      </c>
      <c r="B73">
        <v>676</v>
      </c>
      <c r="C73" t="s">
        <v>14</v>
      </c>
      <c r="D73">
        <v>886</v>
      </c>
    </row>
    <row r="74" spans="1:4" x14ac:dyDescent="0.2">
      <c r="A74" t="s">
        <v>20</v>
      </c>
      <c r="B74">
        <v>361</v>
      </c>
      <c r="C74" t="s">
        <v>14</v>
      </c>
      <c r="D74">
        <v>35</v>
      </c>
    </row>
    <row r="75" spans="1:4" x14ac:dyDescent="0.2">
      <c r="A75" t="s">
        <v>20</v>
      </c>
      <c r="B75">
        <v>131</v>
      </c>
      <c r="C75" t="s">
        <v>74</v>
      </c>
      <c r="D75">
        <v>441</v>
      </c>
    </row>
    <row r="76" spans="1:4" x14ac:dyDescent="0.2">
      <c r="A76" t="s">
        <v>20</v>
      </c>
      <c r="B76">
        <v>126</v>
      </c>
      <c r="C76" t="s">
        <v>14</v>
      </c>
      <c r="D76">
        <v>24</v>
      </c>
    </row>
    <row r="77" spans="1:4" x14ac:dyDescent="0.2">
      <c r="A77" t="s">
        <v>20</v>
      </c>
      <c r="B77">
        <v>275</v>
      </c>
      <c r="C77" t="s">
        <v>14</v>
      </c>
      <c r="D77">
        <v>86</v>
      </c>
    </row>
    <row r="78" spans="1:4" x14ac:dyDescent="0.2">
      <c r="A78" t="s">
        <v>20</v>
      </c>
      <c r="B78">
        <v>67</v>
      </c>
      <c r="C78" t="s">
        <v>14</v>
      </c>
      <c r="D78">
        <v>243</v>
      </c>
    </row>
    <row r="79" spans="1:4" x14ac:dyDescent="0.2">
      <c r="A79" t="s">
        <v>20</v>
      </c>
      <c r="B79">
        <v>154</v>
      </c>
      <c r="C79" t="s">
        <v>14</v>
      </c>
      <c r="D79">
        <v>65</v>
      </c>
    </row>
    <row r="80" spans="1:4" x14ac:dyDescent="0.2">
      <c r="A80" t="s">
        <v>20</v>
      </c>
      <c r="B80">
        <v>1782</v>
      </c>
      <c r="C80" t="s">
        <v>14</v>
      </c>
      <c r="D80">
        <v>100</v>
      </c>
    </row>
    <row r="81" spans="1:4" x14ac:dyDescent="0.2">
      <c r="A81" t="s">
        <v>20</v>
      </c>
      <c r="B81">
        <v>903</v>
      </c>
      <c r="C81" t="s">
        <v>14</v>
      </c>
      <c r="D81">
        <v>168</v>
      </c>
    </row>
    <row r="82" spans="1:4" x14ac:dyDescent="0.2">
      <c r="A82" t="s">
        <v>20</v>
      </c>
      <c r="B82">
        <v>94</v>
      </c>
      <c r="C82" t="s">
        <v>14</v>
      </c>
      <c r="D82">
        <v>13</v>
      </c>
    </row>
    <row r="83" spans="1:4" x14ac:dyDescent="0.2">
      <c r="A83" t="s">
        <v>20</v>
      </c>
      <c r="B83">
        <v>180</v>
      </c>
      <c r="C83" t="s">
        <v>14</v>
      </c>
      <c r="D83">
        <v>1</v>
      </c>
    </row>
    <row r="84" spans="1:4" x14ac:dyDescent="0.2">
      <c r="A84" t="s">
        <v>20</v>
      </c>
      <c r="B84">
        <v>533</v>
      </c>
      <c r="C84" t="s">
        <v>74</v>
      </c>
      <c r="D84">
        <v>82</v>
      </c>
    </row>
    <row r="85" spans="1:4" x14ac:dyDescent="0.2">
      <c r="A85" t="s">
        <v>20</v>
      </c>
      <c r="B85">
        <v>2443</v>
      </c>
      <c r="C85" t="s">
        <v>14</v>
      </c>
      <c r="D85">
        <v>40</v>
      </c>
    </row>
    <row r="86" spans="1:4" x14ac:dyDescent="0.2">
      <c r="A86" t="s">
        <v>20</v>
      </c>
      <c r="B86">
        <v>89</v>
      </c>
      <c r="C86" t="s">
        <v>74</v>
      </c>
      <c r="D86">
        <v>57</v>
      </c>
    </row>
    <row r="87" spans="1:4" x14ac:dyDescent="0.2">
      <c r="A87" t="s">
        <v>20</v>
      </c>
      <c r="B87">
        <v>159</v>
      </c>
      <c r="C87" t="s">
        <v>14</v>
      </c>
      <c r="D87">
        <v>226</v>
      </c>
    </row>
    <row r="88" spans="1:4" x14ac:dyDescent="0.2">
      <c r="A88" t="s">
        <v>20</v>
      </c>
      <c r="B88">
        <v>50</v>
      </c>
      <c r="C88" t="s">
        <v>14</v>
      </c>
      <c r="D88">
        <v>1625</v>
      </c>
    </row>
    <row r="89" spans="1:4" x14ac:dyDescent="0.2">
      <c r="A89" t="s">
        <v>20</v>
      </c>
      <c r="B89">
        <v>186</v>
      </c>
      <c r="C89" t="s">
        <v>14</v>
      </c>
      <c r="D89">
        <v>143</v>
      </c>
    </row>
    <row r="90" spans="1:4" x14ac:dyDescent="0.2">
      <c r="A90" t="s">
        <v>20</v>
      </c>
      <c r="B90">
        <v>1071</v>
      </c>
      <c r="C90" t="s">
        <v>14</v>
      </c>
      <c r="D90">
        <v>934</v>
      </c>
    </row>
    <row r="91" spans="1:4" x14ac:dyDescent="0.2">
      <c r="A91" t="s">
        <v>20</v>
      </c>
      <c r="B91">
        <v>117</v>
      </c>
      <c r="C91" t="s">
        <v>14</v>
      </c>
      <c r="D91">
        <v>17</v>
      </c>
    </row>
    <row r="92" spans="1:4" x14ac:dyDescent="0.2">
      <c r="A92" t="s">
        <v>20</v>
      </c>
      <c r="B92">
        <v>70</v>
      </c>
      <c r="C92" t="s">
        <v>14</v>
      </c>
      <c r="D92">
        <v>2179</v>
      </c>
    </row>
    <row r="93" spans="1:4" x14ac:dyDescent="0.2">
      <c r="A93" t="s">
        <v>20</v>
      </c>
      <c r="B93">
        <v>135</v>
      </c>
      <c r="C93" t="s">
        <v>14</v>
      </c>
      <c r="D93">
        <v>931</v>
      </c>
    </row>
    <row r="94" spans="1:4" x14ac:dyDescent="0.2">
      <c r="A94" t="s">
        <v>20</v>
      </c>
      <c r="B94">
        <v>768</v>
      </c>
      <c r="C94" t="s">
        <v>74</v>
      </c>
      <c r="D94">
        <v>67</v>
      </c>
    </row>
    <row r="95" spans="1:4" x14ac:dyDescent="0.2">
      <c r="A95" t="s">
        <v>20</v>
      </c>
      <c r="B95">
        <v>199</v>
      </c>
      <c r="C95" t="s">
        <v>14</v>
      </c>
      <c r="D95">
        <v>92</v>
      </c>
    </row>
    <row r="96" spans="1:4" x14ac:dyDescent="0.2">
      <c r="A96" t="s">
        <v>20</v>
      </c>
      <c r="B96">
        <v>107</v>
      </c>
      <c r="C96" t="s">
        <v>14</v>
      </c>
      <c r="D96">
        <v>57</v>
      </c>
    </row>
    <row r="97" spans="1:4" x14ac:dyDescent="0.2">
      <c r="A97" t="s">
        <v>20</v>
      </c>
      <c r="B97">
        <v>195</v>
      </c>
      <c r="C97" t="s">
        <v>14</v>
      </c>
      <c r="D97">
        <v>41</v>
      </c>
    </row>
    <row r="98" spans="1:4" x14ac:dyDescent="0.2">
      <c r="A98" t="s">
        <v>20</v>
      </c>
      <c r="B98">
        <v>3376</v>
      </c>
      <c r="C98" t="s">
        <v>14</v>
      </c>
      <c r="D98">
        <v>1</v>
      </c>
    </row>
    <row r="99" spans="1:4" x14ac:dyDescent="0.2">
      <c r="A99" t="s">
        <v>20</v>
      </c>
      <c r="B99">
        <v>41</v>
      </c>
      <c r="C99" t="s">
        <v>14</v>
      </c>
      <c r="D99">
        <v>101</v>
      </c>
    </row>
    <row r="100" spans="1:4" x14ac:dyDescent="0.2">
      <c r="A100" t="s">
        <v>20</v>
      </c>
      <c r="B100">
        <v>1821</v>
      </c>
      <c r="C100" t="s">
        <v>14</v>
      </c>
      <c r="D100">
        <v>1335</v>
      </c>
    </row>
    <row r="101" spans="1:4" x14ac:dyDescent="0.2">
      <c r="A101" t="s">
        <v>20</v>
      </c>
      <c r="B101">
        <v>164</v>
      </c>
      <c r="C101" t="s">
        <v>14</v>
      </c>
      <c r="D101">
        <v>15</v>
      </c>
    </row>
    <row r="102" spans="1:4" x14ac:dyDescent="0.2">
      <c r="A102" t="s">
        <v>20</v>
      </c>
      <c r="B102">
        <v>157</v>
      </c>
      <c r="C102" t="s">
        <v>14</v>
      </c>
      <c r="D102">
        <v>454</v>
      </c>
    </row>
    <row r="103" spans="1:4" x14ac:dyDescent="0.2">
      <c r="A103" t="s">
        <v>20</v>
      </c>
      <c r="B103">
        <v>246</v>
      </c>
      <c r="C103" t="s">
        <v>14</v>
      </c>
      <c r="D103">
        <v>3182</v>
      </c>
    </row>
    <row r="104" spans="1:4" x14ac:dyDescent="0.2">
      <c r="A104" t="s">
        <v>20</v>
      </c>
      <c r="B104">
        <v>1396</v>
      </c>
      <c r="C104" t="s">
        <v>74</v>
      </c>
      <c r="D104">
        <v>1890</v>
      </c>
    </row>
    <row r="105" spans="1:4" x14ac:dyDescent="0.2">
      <c r="A105" t="s">
        <v>20</v>
      </c>
      <c r="B105">
        <v>2506</v>
      </c>
      <c r="C105" t="s">
        <v>14</v>
      </c>
      <c r="D105">
        <v>15</v>
      </c>
    </row>
    <row r="106" spans="1:4" x14ac:dyDescent="0.2">
      <c r="A106" t="s">
        <v>20</v>
      </c>
      <c r="B106">
        <v>244</v>
      </c>
      <c r="C106" t="s">
        <v>14</v>
      </c>
      <c r="D106">
        <v>133</v>
      </c>
    </row>
    <row r="107" spans="1:4" x14ac:dyDescent="0.2">
      <c r="A107" t="s">
        <v>20</v>
      </c>
      <c r="B107">
        <v>146</v>
      </c>
      <c r="C107" t="s">
        <v>14</v>
      </c>
      <c r="D107">
        <v>2062</v>
      </c>
    </row>
    <row r="108" spans="1:4" x14ac:dyDescent="0.2">
      <c r="A108" t="s">
        <v>20</v>
      </c>
      <c r="B108">
        <v>1267</v>
      </c>
      <c r="C108" t="s">
        <v>14</v>
      </c>
      <c r="D108">
        <v>29</v>
      </c>
    </row>
    <row r="109" spans="1:4" x14ac:dyDescent="0.2">
      <c r="A109" t="s">
        <v>20</v>
      </c>
      <c r="B109">
        <v>1561</v>
      </c>
      <c r="C109" t="s">
        <v>14</v>
      </c>
      <c r="D109">
        <v>132</v>
      </c>
    </row>
    <row r="110" spans="1:4" x14ac:dyDescent="0.2">
      <c r="A110" t="s">
        <v>20</v>
      </c>
      <c r="B110">
        <v>48</v>
      </c>
      <c r="C110" t="s">
        <v>74</v>
      </c>
      <c r="D110">
        <v>184</v>
      </c>
    </row>
    <row r="111" spans="1:4" x14ac:dyDescent="0.2">
      <c r="A111" t="s">
        <v>20</v>
      </c>
      <c r="B111">
        <v>2739</v>
      </c>
      <c r="C111" t="s">
        <v>14</v>
      </c>
      <c r="D111">
        <v>137</v>
      </c>
    </row>
    <row r="112" spans="1:4" x14ac:dyDescent="0.2">
      <c r="A112" t="s">
        <v>20</v>
      </c>
      <c r="B112">
        <v>3537</v>
      </c>
      <c r="C112" t="s">
        <v>14</v>
      </c>
      <c r="D112">
        <v>908</v>
      </c>
    </row>
    <row r="113" spans="1:4" x14ac:dyDescent="0.2">
      <c r="A113" t="s">
        <v>20</v>
      </c>
      <c r="B113">
        <v>2107</v>
      </c>
      <c r="C113" t="s">
        <v>14</v>
      </c>
      <c r="D113">
        <v>10</v>
      </c>
    </row>
    <row r="114" spans="1:4" x14ac:dyDescent="0.2">
      <c r="A114" t="s">
        <v>20</v>
      </c>
      <c r="B114">
        <v>3318</v>
      </c>
      <c r="C114" t="s">
        <v>74</v>
      </c>
      <c r="D114">
        <v>32</v>
      </c>
    </row>
    <row r="115" spans="1:4" x14ac:dyDescent="0.2">
      <c r="A115" t="s">
        <v>20</v>
      </c>
      <c r="B115">
        <v>340</v>
      </c>
      <c r="C115" t="s">
        <v>14</v>
      </c>
      <c r="D115">
        <v>1910</v>
      </c>
    </row>
    <row r="116" spans="1:4" x14ac:dyDescent="0.2">
      <c r="A116" t="s">
        <v>20</v>
      </c>
      <c r="B116">
        <v>1442</v>
      </c>
      <c r="C116" t="s">
        <v>14</v>
      </c>
      <c r="D116">
        <v>38</v>
      </c>
    </row>
    <row r="117" spans="1:4" x14ac:dyDescent="0.2">
      <c r="A117" t="s">
        <v>20</v>
      </c>
      <c r="B117">
        <v>126</v>
      </c>
      <c r="C117" t="s">
        <v>14</v>
      </c>
      <c r="D117">
        <v>104</v>
      </c>
    </row>
    <row r="118" spans="1:4" x14ac:dyDescent="0.2">
      <c r="A118" t="s">
        <v>20</v>
      </c>
      <c r="B118">
        <v>524</v>
      </c>
      <c r="C118" t="s">
        <v>14</v>
      </c>
      <c r="D118">
        <v>49</v>
      </c>
    </row>
    <row r="119" spans="1:4" x14ac:dyDescent="0.2">
      <c r="A119" t="s">
        <v>20</v>
      </c>
      <c r="B119">
        <v>1989</v>
      </c>
      <c r="C119" t="s">
        <v>14</v>
      </c>
      <c r="D119">
        <v>1</v>
      </c>
    </row>
    <row r="120" spans="1:4" x14ac:dyDescent="0.2">
      <c r="A120" t="s">
        <v>20</v>
      </c>
      <c r="B120">
        <v>157</v>
      </c>
      <c r="C120" t="s">
        <v>14</v>
      </c>
      <c r="D120">
        <v>245</v>
      </c>
    </row>
    <row r="121" spans="1:4" x14ac:dyDescent="0.2">
      <c r="A121" t="s">
        <v>20</v>
      </c>
      <c r="B121">
        <v>4498</v>
      </c>
      <c r="C121" t="s">
        <v>14</v>
      </c>
      <c r="D121">
        <v>32</v>
      </c>
    </row>
    <row r="122" spans="1:4" x14ac:dyDescent="0.2">
      <c r="A122" t="s">
        <v>20</v>
      </c>
      <c r="B122">
        <v>80</v>
      </c>
      <c r="C122" t="s">
        <v>14</v>
      </c>
      <c r="D122">
        <v>7</v>
      </c>
    </row>
    <row r="123" spans="1:4" x14ac:dyDescent="0.2">
      <c r="A123" t="s">
        <v>20</v>
      </c>
      <c r="B123">
        <v>43</v>
      </c>
      <c r="C123" t="s">
        <v>14</v>
      </c>
      <c r="D123">
        <v>803</v>
      </c>
    </row>
    <row r="124" spans="1:4" x14ac:dyDescent="0.2">
      <c r="A124" t="s">
        <v>20</v>
      </c>
      <c r="B124">
        <v>2053</v>
      </c>
      <c r="C124" t="s">
        <v>74</v>
      </c>
      <c r="D124">
        <v>75</v>
      </c>
    </row>
    <row r="125" spans="1:4" x14ac:dyDescent="0.2">
      <c r="A125" t="s">
        <v>20</v>
      </c>
      <c r="B125">
        <v>168</v>
      </c>
      <c r="C125" t="s">
        <v>14</v>
      </c>
      <c r="D125">
        <v>16</v>
      </c>
    </row>
    <row r="126" spans="1:4" x14ac:dyDescent="0.2">
      <c r="A126" t="s">
        <v>20</v>
      </c>
      <c r="B126">
        <v>4289</v>
      </c>
      <c r="C126" t="s">
        <v>14</v>
      </c>
      <c r="D126">
        <v>31</v>
      </c>
    </row>
    <row r="127" spans="1:4" x14ac:dyDescent="0.2">
      <c r="A127" t="s">
        <v>20</v>
      </c>
      <c r="B127">
        <v>165</v>
      </c>
      <c r="C127" t="s">
        <v>14</v>
      </c>
      <c r="D127">
        <v>108</v>
      </c>
    </row>
    <row r="128" spans="1:4" x14ac:dyDescent="0.2">
      <c r="A128" t="s">
        <v>20</v>
      </c>
      <c r="B128">
        <v>1815</v>
      </c>
      <c r="C128" t="s">
        <v>14</v>
      </c>
      <c r="D128">
        <v>30</v>
      </c>
    </row>
    <row r="129" spans="1:4" x14ac:dyDescent="0.2">
      <c r="A129" t="s">
        <v>20</v>
      </c>
      <c r="B129">
        <v>397</v>
      </c>
      <c r="C129" t="s">
        <v>14</v>
      </c>
      <c r="D129">
        <v>17</v>
      </c>
    </row>
    <row r="130" spans="1:4" x14ac:dyDescent="0.2">
      <c r="A130" t="s">
        <v>20</v>
      </c>
      <c r="B130">
        <v>1539</v>
      </c>
      <c r="C130" t="s">
        <v>74</v>
      </c>
      <c r="D130">
        <v>64</v>
      </c>
    </row>
    <row r="131" spans="1:4" x14ac:dyDescent="0.2">
      <c r="A131" t="s">
        <v>20</v>
      </c>
      <c r="B131">
        <v>138</v>
      </c>
      <c r="C131" t="s">
        <v>14</v>
      </c>
      <c r="D131">
        <v>80</v>
      </c>
    </row>
    <row r="132" spans="1:4" x14ac:dyDescent="0.2">
      <c r="A132" t="s">
        <v>20</v>
      </c>
      <c r="B132">
        <v>3594</v>
      </c>
      <c r="C132" t="s">
        <v>14</v>
      </c>
      <c r="D132">
        <v>2468</v>
      </c>
    </row>
    <row r="133" spans="1:4" x14ac:dyDescent="0.2">
      <c r="A133" t="s">
        <v>20</v>
      </c>
      <c r="B133">
        <v>5880</v>
      </c>
      <c r="C133" t="s">
        <v>14</v>
      </c>
      <c r="D133">
        <v>26</v>
      </c>
    </row>
    <row r="134" spans="1:4" x14ac:dyDescent="0.2">
      <c r="A134" t="s">
        <v>20</v>
      </c>
      <c r="B134">
        <v>112</v>
      </c>
      <c r="C134" t="s">
        <v>14</v>
      </c>
      <c r="D134">
        <v>73</v>
      </c>
    </row>
    <row r="135" spans="1:4" x14ac:dyDescent="0.2">
      <c r="A135" t="s">
        <v>20</v>
      </c>
      <c r="B135">
        <v>943</v>
      </c>
      <c r="C135" t="s">
        <v>14</v>
      </c>
      <c r="D135">
        <v>128</v>
      </c>
    </row>
    <row r="136" spans="1:4" x14ac:dyDescent="0.2">
      <c r="A136" t="s">
        <v>20</v>
      </c>
      <c r="B136">
        <v>2468</v>
      </c>
      <c r="C136" t="s">
        <v>14</v>
      </c>
      <c r="D136">
        <v>33</v>
      </c>
    </row>
    <row r="137" spans="1:4" x14ac:dyDescent="0.2">
      <c r="A137" t="s">
        <v>20</v>
      </c>
      <c r="B137">
        <v>2551</v>
      </c>
      <c r="C137" t="s">
        <v>14</v>
      </c>
      <c r="D137">
        <v>1072</v>
      </c>
    </row>
    <row r="138" spans="1:4" x14ac:dyDescent="0.2">
      <c r="A138" t="s">
        <v>20</v>
      </c>
      <c r="B138">
        <v>101</v>
      </c>
      <c r="C138" t="s">
        <v>74</v>
      </c>
      <c r="D138">
        <v>1297</v>
      </c>
    </row>
    <row r="139" spans="1:4" x14ac:dyDescent="0.2">
      <c r="A139" t="s">
        <v>20</v>
      </c>
      <c r="B139">
        <v>92</v>
      </c>
      <c r="C139" t="s">
        <v>14</v>
      </c>
      <c r="D139">
        <v>393</v>
      </c>
    </row>
    <row r="140" spans="1:4" x14ac:dyDescent="0.2">
      <c r="A140" t="s">
        <v>20</v>
      </c>
      <c r="B140">
        <v>62</v>
      </c>
      <c r="C140" t="s">
        <v>14</v>
      </c>
      <c r="D140">
        <v>1257</v>
      </c>
    </row>
    <row r="141" spans="1:4" x14ac:dyDescent="0.2">
      <c r="A141" t="s">
        <v>20</v>
      </c>
      <c r="B141">
        <v>149</v>
      </c>
      <c r="C141" t="s">
        <v>14</v>
      </c>
      <c r="D141">
        <v>328</v>
      </c>
    </row>
    <row r="142" spans="1:4" x14ac:dyDescent="0.2">
      <c r="A142" t="s">
        <v>20</v>
      </c>
      <c r="B142">
        <v>329</v>
      </c>
      <c r="C142" t="s">
        <v>14</v>
      </c>
      <c r="D142">
        <v>147</v>
      </c>
    </row>
    <row r="143" spans="1:4" x14ac:dyDescent="0.2">
      <c r="A143" t="s">
        <v>20</v>
      </c>
      <c r="B143">
        <v>97</v>
      </c>
      <c r="C143" t="s">
        <v>14</v>
      </c>
      <c r="D143">
        <v>830</v>
      </c>
    </row>
    <row r="144" spans="1:4" x14ac:dyDescent="0.2">
      <c r="A144" t="s">
        <v>20</v>
      </c>
      <c r="B144">
        <v>1784</v>
      </c>
      <c r="C144" t="s">
        <v>14</v>
      </c>
      <c r="D144">
        <v>331</v>
      </c>
    </row>
    <row r="145" spans="1:4" x14ac:dyDescent="0.2">
      <c r="A145" t="s">
        <v>20</v>
      </c>
      <c r="B145">
        <v>1684</v>
      </c>
      <c r="C145" t="s">
        <v>14</v>
      </c>
      <c r="D145">
        <v>25</v>
      </c>
    </row>
    <row r="146" spans="1:4" x14ac:dyDescent="0.2">
      <c r="A146" t="s">
        <v>20</v>
      </c>
      <c r="B146">
        <v>250</v>
      </c>
      <c r="C146" t="s">
        <v>14</v>
      </c>
      <c r="D146">
        <v>3483</v>
      </c>
    </row>
    <row r="147" spans="1:4" x14ac:dyDescent="0.2">
      <c r="A147" t="s">
        <v>20</v>
      </c>
      <c r="B147">
        <v>238</v>
      </c>
      <c r="C147" t="s">
        <v>14</v>
      </c>
      <c r="D147">
        <v>923</v>
      </c>
    </row>
    <row r="148" spans="1:4" x14ac:dyDescent="0.2">
      <c r="A148" t="s">
        <v>20</v>
      </c>
      <c r="B148">
        <v>53</v>
      </c>
      <c r="C148" t="s">
        <v>14</v>
      </c>
      <c r="D148">
        <v>1</v>
      </c>
    </row>
    <row r="149" spans="1:4" x14ac:dyDescent="0.2">
      <c r="A149" t="s">
        <v>20</v>
      </c>
      <c r="B149">
        <v>214</v>
      </c>
      <c r="C149" t="s">
        <v>14</v>
      </c>
      <c r="D149">
        <v>33</v>
      </c>
    </row>
    <row r="150" spans="1:4" x14ac:dyDescent="0.2">
      <c r="A150" t="s">
        <v>20</v>
      </c>
      <c r="B150">
        <v>222</v>
      </c>
      <c r="C150" t="s">
        <v>14</v>
      </c>
      <c r="D150">
        <v>40</v>
      </c>
    </row>
    <row r="151" spans="1:4" x14ac:dyDescent="0.2">
      <c r="A151" t="s">
        <v>20</v>
      </c>
      <c r="B151">
        <v>1884</v>
      </c>
      <c r="C151" t="s">
        <v>14</v>
      </c>
      <c r="D151">
        <v>23</v>
      </c>
    </row>
    <row r="152" spans="1:4" x14ac:dyDescent="0.2">
      <c r="A152" t="s">
        <v>20</v>
      </c>
      <c r="B152">
        <v>218</v>
      </c>
      <c r="C152" t="s">
        <v>14</v>
      </c>
      <c r="D152">
        <v>75</v>
      </c>
    </row>
    <row r="153" spans="1:4" x14ac:dyDescent="0.2">
      <c r="A153" t="s">
        <v>20</v>
      </c>
      <c r="B153">
        <v>6465</v>
      </c>
      <c r="C153" t="s">
        <v>14</v>
      </c>
      <c r="D153">
        <v>2176</v>
      </c>
    </row>
    <row r="154" spans="1:4" x14ac:dyDescent="0.2">
      <c r="A154" t="s">
        <v>20</v>
      </c>
      <c r="B154">
        <v>59</v>
      </c>
      <c r="C154" t="s">
        <v>14</v>
      </c>
      <c r="D154">
        <v>441</v>
      </c>
    </row>
    <row r="155" spans="1:4" x14ac:dyDescent="0.2">
      <c r="A155" t="s">
        <v>20</v>
      </c>
      <c r="B155">
        <v>88</v>
      </c>
      <c r="C155" t="s">
        <v>14</v>
      </c>
      <c r="D155">
        <v>25</v>
      </c>
    </row>
    <row r="156" spans="1:4" x14ac:dyDescent="0.2">
      <c r="A156" t="s">
        <v>20</v>
      </c>
      <c r="B156">
        <v>1697</v>
      </c>
      <c r="C156" t="s">
        <v>14</v>
      </c>
      <c r="D156">
        <v>127</v>
      </c>
    </row>
    <row r="157" spans="1:4" x14ac:dyDescent="0.2">
      <c r="A157" t="s">
        <v>20</v>
      </c>
      <c r="B157">
        <v>92</v>
      </c>
      <c r="C157" t="s">
        <v>14</v>
      </c>
      <c r="D157">
        <v>355</v>
      </c>
    </row>
    <row r="158" spans="1:4" x14ac:dyDescent="0.2">
      <c r="A158" t="s">
        <v>20</v>
      </c>
      <c r="B158">
        <v>186</v>
      </c>
      <c r="C158" t="s">
        <v>14</v>
      </c>
      <c r="D158">
        <v>44</v>
      </c>
    </row>
    <row r="159" spans="1:4" x14ac:dyDescent="0.2">
      <c r="A159" t="s">
        <v>20</v>
      </c>
      <c r="B159">
        <v>138</v>
      </c>
      <c r="C159" t="s">
        <v>14</v>
      </c>
      <c r="D159">
        <v>67</v>
      </c>
    </row>
    <row r="160" spans="1:4" x14ac:dyDescent="0.2">
      <c r="A160" t="s">
        <v>20</v>
      </c>
      <c r="B160">
        <v>261</v>
      </c>
      <c r="C160" t="s">
        <v>14</v>
      </c>
      <c r="D160">
        <v>1068</v>
      </c>
    </row>
    <row r="161" spans="1:4" x14ac:dyDescent="0.2">
      <c r="A161" t="s">
        <v>20</v>
      </c>
      <c r="B161">
        <v>107</v>
      </c>
      <c r="C161" t="s">
        <v>14</v>
      </c>
      <c r="D161">
        <v>424</v>
      </c>
    </row>
    <row r="162" spans="1:4" x14ac:dyDescent="0.2">
      <c r="A162" t="s">
        <v>20</v>
      </c>
      <c r="B162">
        <v>199</v>
      </c>
      <c r="C162" t="s">
        <v>74</v>
      </c>
      <c r="D162">
        <v>145</v>
      </c>
    </row>
    <row r="163" spans="1:4" x14ac:dyDescent="0.2">
      <c r="A163" t="s">
        <v>20</v>
      </c>
      <c r="B163">
        <v>5512</v>
      </c>
      <c r="C163" t="s">
        <v>14</v>
      </c>
      <c r="D163">
        <v>151</v>
      </c>
    </row>
    <row r="164" spans="1:4" x14ac:dyDescent="0.2">
      <c r="A164" t="s">
        <v>20</v>
      </c>
      <c r="B164">
        <v>86</v>
      </c>
      <c r="C164" t="s">
        <v>14</v>
      </c>
      <c r="D164">
        <v>1608</v>
      </c>
    </row>
    <row r="165" spans="1:4" x14ac:dyDescent="0.2">
      <c r="A165" t="s">
        <v>20</v>
      </c>
      <c r="B165">
        <v>2768</v>
      </c>
      <c r="C165" t="s">
        <v>14</v>
      </c>
      <c r="D165">
        <v>941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40</v>
      </c>
    </row>
    <row r="168" spans="1:4" x14ac:dyDescent="0.2">
      <c r="A168" t="s">
        <v>20</v>
      </c>
      <c r="B168">
        <v>1894</v>
      </c>
      <c r="C168" t="s">
        <v>14</v>
      </c>
      <c r="D168">
        <v>3015</v>
      </c>
    </row>
    <row r="169" spans="1:4" x14ac:dyDescent="0.2">
      <c r="A169" t="s">
        <v>20</v>
      </c>
      <c r="B169">
        <v>282</v>
      </c>
      <c r="C169" t="s">
        <v>14</v>
      </c>
      <c r="D169">
        <v>435</v>
      </c>
    </row>
    <row r="170" spans="1:4" x14ac:dyDescent="0.2">
      <c r="A170" t="s">
        <v>20</v>
      </c>
      <c r="B170">
        <v>116</v>
      </c>
      <c r="C170" t="s">
        <v>14</v>
      </c>
      <c r="D170">
        <v>714</v>
      </c>
    </row>
    <row r="171" spans="1:4" x14ac:dyDescent="0.2">
      <c r="A171" t="s">
        <v>20</v>
      </c>
      <c r="B171">
        <v>83</v>
      </c>
      <c r="C171" t="s">
        <v>14</v>
      </c>
      <c r="D171">
        <v>5497</v>
      </c>
    </row>
    <row r="172" spans="1:4" x14ac:dyDescent="0.2">
      <c r="A172" t="s">
        <v>20</v>
      </c>
      <c r="B172">
        <v>91</v>
      </c>
      <c r="C172" t="s">
        <v>14</v>
      </c>
      <c r="D172">
        <v>418</v>
      </c>
    </row>
    <row r="173" spans="1:4" x14ac:dyDescent="0.2">
      <c r="A173" t="s">
        <v>20</v>
      </c>
      <c r="B173">
        <v>546</v>
      </c>
      <c r="C173" t="s">
        <v>14</v>
      </c>
      <c r="D173">
        <v>1439</v>
      </c>
    </row>
    <row r="174" spans="1:4" x14ac:dyDescent="0.2">
      <c r="A174" t="s">
        <v>20</v>
      </c>
      <c r="B174">
        <v>393</v>
      </c>
      <c r="C174" t="s">
        <v>14</v>
      </c>
      <c r="D174">
        <v>15</v>
      </c>
    </row>
    <row r="175" spans="1:4" x14ac:dyDescent="0.2">
      <c r="A175" t="s">
        <v>20</v>
      </c>
      <c r="B175">
        <v>133</v>
      </c>
      <c r="C175" t="s">
        <v>14</v>
      </c>
      <c r="D175">
        <v>1999</v>
      </c>
    </row>
    <row r="176" spans="1:4" x14ac:dyDescent="0.2">
      <c r="A176" t="s">
        <v>20</v>
      </c>
      <c r="B176">
        <v>254</v>
      </c>
      <c r="C176" t="s">
        <v>14</v>
      </c>
      <c r="D176">
        <v>118</v>
      </c>
    </row>
    <row r="177" spans="1:4" x14ac:dyDescent="0.2">
      <c r="A177" t="s">
        <v>20</v>
      </c>
      <c r="B177">
        <v>176</v>
      </c>
      <c r="C177" t="s">
        <v>14</v>
      </c>
      <c r="D177">
        <v>162</v>
      </c>
    </row>
    <row r="178" spans="1:4" x14ac:dyDescent="0.2">
      <c r="A178" t="s">
        <v>20</v>
      </c>
      <c r="B178">
        <v>337</v>
      </c>
      <c r="C178" t="s">
        <v>14</v>
      </c>
      <c r="D178">
        <v>83</v>
      </c>
    </row>
    <row r="179" spans="1:4" x14ac:dyDescent="0.2">
      <c r="A179" t="s">
        <v>20</v>
      </c>
      <c r="B179">
        <v>107</v>
      </c>
      <c r="C179" t="s">
        <v>14</v>
      </c>
      <c r="D179">
        <v>747</v>
      </c>
    </row>
    <row r="180" spans="1:4" x14ac:dyDescent="0.2">
      <c r="A180" t="s">
        <v>20</v>
      </c>
      <c r="B180">
        <v>183</v>
      </c>
      <c r="C180" t="s">
        <v>74</v>
      </c>
      <c r="D180">
        <v>2138</v>
      </c>
    </row>
    <row r="181" spans="1:4" x14ac:dyDescent="0.2">
      <c r="A181" t="s">
        <v>20</v>
      </c>
      <c r="B181">
        <v>72</v>
      </c>
      <c r="C181" t="s">
        <v>14</v>
      </c>
      <c r="D181">
        <v>84</v>
      </c>
    </row>
    <row r="182" spans="1:4" x14ac:dyDescent="0.2">
      <c r="A182" t="s">
        <v>20</v>
      </c>
      <c r="B182">
        <v>295</v>
      </c>
      <c r="C182" t="s">
        <v>14</v>
      </c>
      <c r="D182">
        <v>91</v>
      </c>
    </row>
    <row r="183" spans="1:4" x14ac:dyDescent="0.2">
      <c r="A183" t="s">
        <v>20</v>
      </c>
      <c r="B183">
        <v>142</v>
      </c>
      <c r="C183" t="s">
        <v>14</v>
      </c>
      <c r="D183">
        <v>792</v>
      </c>
    </row>
    <row r="184" spans="1:4" x14ac:dyDescent="0.2">
      <c r="A184" t="s">
        <v>20</v>
      </c>
      <c r="B184">
        <v>85</v>
      </c>
      <c r="C184" t="s">
        <v>74</v>
      </c>
      <c r="D184">
        <v>10</v>
      </c>
    </row>
    <row r="185" spans="1:4" x14ac:dyDescent="0.2">
      <c r="A185" t="s">
        <v>20</v>
      </c>
      <c r="B185">
        <v>659</v>
      </c>
      <c r="C185" t="s">
        <v>14</v>
      </c>
      <c r="D185">
        <v>32</v>
      </c>
    </row>
    <row r="186" spans="1:4" x14ac:dyDescent="0.2">
      <c r="A186" t="s">
        <v>20</v>
      </c>
      <c r="B186">
        <v>121</v>
      </c>
      <c r="C186" t="s">
        <v>74</v>
      </c>
      <c r="D186">
        <v>90</v>
      </c>
    </row>
    <row r="187" spans="1:4" x14ac:dyDescent="0.2">
      <c r="A187" t="s">
        <v>20</v>
      </c>
      <c r="B187">
        <v>3742</v>
      </c>
      <c r="C187" t="s">
        <v>14</v>
      </c>
      <c r="D187">
        <v>186</v>
      </c>
    </row>
    <row r="188" spans="1:4" x14ac:dyDescent="0.2">
      <c r="A188" t="s">
        <v>20</v>
      </c>
      <c r="B188">
        <v>223</v>
      </c>
      <c r="C188" t="s">
        <v>74</v>
      </c>
      <c r="D188">
        <v>439</v>
      </c>
    </row>
    <row r="189" spans="1:4" x14ac:dyDescent="0.2">
      <c r="A189" t="s">
        <v>20</v>
      </c>
      <c r="B189">
        <v>133</v>
      </c>
      <c r="C189" t="s">
        <v>14</v>
      </c>
      <c r="D189">
        <v>605</v>
      </c>
    </row>
    <row r="190" spans="1:4" x14ac:dyDescent="0.2">
      <c r="A190" t="s">
        <v>20</v>
      </c>
      <c r="B190">
        <v>5168</v>
      </c>
      <c r="C190" t="s">
        <v>14</v>
      </c>
      <c r="D190">
        <v>1</v>
      </c>
    </row>
    <row r="191" spans="1:4" x14ac:dyDescent="0.2">
      <c r="A191" t="s">
        <v>20</v>
      </c>
      <c r="B191">
        <v>307</v>
      </c>
      <c r="C191" t="s">
        <v>14</v>
      </c>
      <c r="D191">
        <v>31</v>
      </c>
    </row>
    <row r="192" spans="1:4" x14ac:dyDescent="0.2">
      <c r="A192" t="s">
        <v>20</v>
      </c>
      <c r="B192">
        <v>2441</v>
      </c>
      <c r="C192" t="s">
        <v>14</v>
      </c>
      <c r="D192">
        <v>1181</v>
      </c>
    </row>
    <row r="193" spans="1:4" x14ac:dyDescent="0.2">
      <c r="A193" t="s">
        <v>20</v>
      </c>
      <c r="B193">
        <v>1385</v>
      </c>
      <c r="C193" t="s">
        <v>14</v>
      </c>
      <c r="D193">
        <v>39</v>
      </c>
    </row>
    <row r="194" spans="1:4" x14ac:dyDescent="0.2">
      <c r="A194" t="s">
        <v>20</v>
      </c>
      <c r="B194">
        <v>190</v>
      </c>
      <c r="C194" t="s">
        <v>14</v>
      </c>
      <c r="D194">
        <v>46</v>
      </c>
    </row>
    <row r="195" spans="1:4" x14ac:dyDescent="0.2">
      <c r="A195" t="s">
        <v>20</v>
      </c>
      <c r="B195">
        <v>470</v>
      </c>
      <c r="C195" t="s">
        <v>14</v>
      </c>
      <c r="D195">
        <v>105</v>
      </c>
    </row>
    <row r="196" spans="1:4" x14ac:dyDescent="0.2">
      <c r="A196" t="s">
        <v>20</v>
      </c>
      <c r="B196">
        <v>253</v>
      </c>
      <c r="C196" t="s">
        <v>14</v>
      </c>
      <c r="D196">
        <v>535</v>
      </c>
    </row>
    <row r="197" spans="1:4" x14ac:dyDescent="0.2">
      <c r="A197" t="s">
        <v>20</v>
      </c>
      <c r="B197">
        <v>1113</v>
      </c>
      <c r="C197" t="s">
        <v>14</v>
      </c>
      <c r="D197">
        <v>16</v>
      </c>
    </row>
    <row r="198" spans="1:4" x14ac:dyDescent="0.2">
      <c r="A198" t="s">
        <v>20</v>
      </c>
      <c r="B198">
        <v>2283</v>
      </c>
      <c r="C198" t="s">
        <v>14</v>
      </c>
      <c r="D198">
        <v>575</v>
      </c>
    </row>
    <row r="199" spans="1:4" x14ac:dyDescent="0.2">
      <c r="A199" t="s">
        <v>20</v>
      </c>
      <c r="B199">
        <v>1095</v>
      </c>
      <c r="C199" t="s">
        <v>14</v>
      </c>
      <c r="D199">
        <v>1120</v>
      </c>
    </row>
    <row r="200" spans="1:4" x14ac:dyDescent="0.2">
      <c r="A200" t="s">
        <v>20</v>
      </c>
      <c r="B200">
        <v>1690</v>
      </c>
      <c r="C200" t="s">
        <v>14</v>
      </c>
      <c r="D200">
        <v>113</v>
      </c>
    </row>
    <row r="201" spans="1:4" x14ac:dyDescent="0.2">
      <c r="A201" t="s">
        <v>20</v>
      </c>
      <c r="B201">
        <v>191</v>
      </c>
      <c r="C201" t="s">
        <v>14</v>
      </c>
      <c r="D201">
        <v>1538</v>
      </c>
    </row>
    <row r="202" spans="1:4" x14ac:dyDescent="0.2">
      <c r="A202" t="s">
        <v>20</v>
      </c>
      <c r="B202">
        <v>2013</v>
      </c>
      <c r="C202" t="s">
        <v>14</v>
      </c>
      <c r="D202">
        <v>9</v>
      </c>
    </row>
    <row r="203" spans="1:4" x14ac:dyDescent="0.2">
      <c r="A203" t="s">
        <v>20</v>
      </c>
      <c r="B203">
        <v>1703</v>
      </c>
      <c r="C203" t="s">
        <v>14</v>
      </c>
      <c r="D203">
        <v>554</v>
      </c>
    </row>
    <row r="204" spans="1:4" x14ac:dyDescent="0.2">
      <c r="A204" t="s">
        <v>20</v>
      </c>
      <c r="B204">
        <v>80</v>
      </c>
      <c r="C204" t="s">
        <v>14</v>
      </c>
      <c r="D204">
        <v>648</v>
      </c>
    </row>
    <row r="205" spans="1:4" x14ac:dyDescent="0.2">
      <c r="A205" t="s">
        <v>20</v>
      </c>
      <c r="B205">
        <v>41</v>
      </c>
      <c r="C205" t="s">
        <v>14</v>
      </c>
      <c r="D205">
        <v>21</v>
      </c>
    </row>
    <row r="206" spans="1:4" x14ac:dyDescent="0.2">
      <c r="A206" t="s">
        <v>20</v>
      </c>
      <c r="B206">
        <v>187</v>
      </c>
      <c r="C206" t="s">
        <v>74</v>
      </c>
      <c r="D206">
        <v>595</v>
      </c>
    </row>
    <row r="207" spans="1:4" x14ac:dyDescent="0.2">
      <c r="A207" t="s">
        <v>20</v>
      </c>
      <c r="B207">
        <v>2875</v>
      </c>
      <c r="C207" t="s">
        <v>14</v>
      </c>
      <c r="D207">
        <v>54</v>
      </c>
    </row>
    <row r="208" spans="1:4" x14ac:dyDescent="0.2">
      <c r="A208" t="s">
        <v>20</v>
      </c>
      <c r="B208">
        <v>88</v>
      </c>
      <c r="C208" t="s">
        <v>14</v>
      </c>
      <c r="D208">
        <v>120</v>
      </c>
    </row>
    <row r="209" spans="1:4" x14ac:dyDescent="0.2">
      <c r="A209" t="s">
        <v>20</v>
      </c>
      <c r="B209">
        <v>191</v>
      </c>
      <c r="C209" t="s">
        <v>14</v>
      </c>
      <c r="D209">
        <v>579</v>
      </c>
    </row>
    <row r="210" spans="1:4" x14ac:dyDescent="0.2">
      <c r="A210" t="s">
        <v>20</v>
      </c>
      <c r="B210">
        <v>139</v>
      </c>
      <c r="C210" t="s">
        <v>14</v>
      </c>
      <c r="D210">
        <v>2072</v>
      </c>
    </row>
    <row r="211" spans="1:4" x14ac:dyDescent="0.2">
      <c r="A211" t="s">
        <v>20</v>
      </c>
      <c r="B211">
        <v>186</v>
      </c>
      <c r="C211" t="s">
        <v>14</v>
      </c>
      <c r="D211">
        <v>0</v>
      </c>
    </row>
    <row r="212" spans="1:4" x14ac:dyDescent="0.2">
      <c r="A212" t="s">
        <v>20</v>
      </c>
      <c r="B212">
        <v>112</v>
      </c>
      <c r="C212" t="s">
        <v>14</v>
      </c>
      <c r="D212">
        <v>1796</v>
      </c>
    </row>
    <row r="213" spans="1:4" x14ac:dyDescent="0.2">
      <c r="A213" t="s">
        <v>20</v>
      </c>
      <c r="B213">
        <v>101</v>
      </c>
      <c r="C213" t="s">
        <v>14</v>
      </c>
      <c r="D213">
        <v>62</v>
      </c>
    </row>
    <row r="214" spans="1:4" x14ac:dyDescent="0.2">
      <c r="A214" t="s">
        <v>20</v>
      </c>
      <c r="B214">
        <v>206</v>
      </c>
      <c r="C214" t="s">
        <v>14</v>
      </c>
      <c r="D214">
        <v>347</v>
      </c>
    </row>
    <row r="215" spans="1:4" x14ac:dyDescent="0.2">
      <c r="A215" t="s">
        <v>20</v>
      </c>
      <c r="B215">
        <v>154</v>
      </c>
      <c r="C215" t="s">
        <v>14</v>
      </c>
      <c r="D215">
        <v>19</v>
      </c>
    </row>
    <row r="216" spans="1:4" x14ac:dyDescent="0.2">
      <c r="A216" t="s">
        <v>20</v>
      </c>
      <c r="B216">
        <v>5966</v>
      </c>
      <c r="C216" t="s">
        <v>14</v>
      </c>
      <c r="D216">
        <v>1258</v>
      </c>
    </row>
    <row r="217" spans="1:4" x14ac:dyDescent="0.2">
      <c r="A217" t="s">
        <v>20</v>
      </c>
      <c r="B217">
        <v>169</v>
      </c>
      <c r="C217" t="s">
        <v>14</v>
      </c>
      <c r="D217">
        <v>362</v>
      </c>
    </row>
    <row r="218" spans="1:4" x14ac:dyDescent="0.2">
      <c r="A218" t="s">
        <v>20</v>
      </c>
      <c r="B218">
        <v>2106</v>
      </c>
      <c r="C218" t="s">
        <v>74</v>
      </c>
      <c r="D218">
        <v>35</v>
      </c>
    </row>
    <row r="219" spans="1:4" x14ac:dyDescent="0.2">
      <c r="A219" t="s">
        <v>20</v>
      </c>
      <c r="B219">
        <v>131</v>
      </c>
      <c r="C219" t="s">
        <v>74</v>
      </c>
      <c r="D219">
        <v>528</v>
      </c>
    </row>
    <row r="220" spans="1:4" x14ac:dyDescent="0.2">
      <c r="A220" t="s">
        <v>20</v>
      </c>
      <c r="B220">
        <v>84</v>
      </c>
      <c r="C220" t="s">
        <v>14</v>
      </c>
      <c r="D220">
        <v>133</v>
      </c>
    </row>
    <row r="221" spans="1:4" x14ac:dyDescent="0.2">
      <c r="A221" t="s">
        <v>20</v>
      </c>
      <c r="B221">
        <v>155</v>
      </c>
      <c r="C221" t="s">
        <v>14</v>
      </c>
      <c r="D221">
        <v>846</v>
      </c>
    </row>
    <row r="222" spans="1:4" x14ac:dyDescent="0.2">
      <c r="A222" t="s">
        <v>20</v>
      </c>
      <c r="B222">
        <v>189</v>
      </c>
      <c r="C222" t="s">
        <v>14</v>
      </c>
      <c r="D222">
        <v>10</v>
      </c>
    </row>
    <row r="223" spans="1:4" x14ac:dyDescent="0.2">
      <c r="A223" t="s">
        <v>20</v>
      </c>
      <c r="B223">
        <v>4799</v>
      </c>
      <c r="C223" t="s">
        <v>14</v>
      </c>
      <c r="D223">
        <v>191</v>
      </c>
    </row>
    <row r="224" spans="1:4" x14ac:dyDescent="0.2">
      <c r="A224" t="s">
        <v>20</v>
      </c>
      <c r="B224">
        <v>1137</v>
      </c>
      <c r="C224" t="s">
        <v>14</v>
      </c>
      <c r="D224">
        <v>1979</v>
      </c>
    </row>
    <row r="225" spans="1:4" x14ac:dyDescent="0.2">
      <c r="A225" t="s">
        <v>20</v>
      </c>
      <c r="B225">
        <v>1152</v>
      </c>
      <c r="C225" t="s">
        <v>14</v>
      </c>
      <c r="D225">
        <v>63</v>
      </c>
    </row>
    <row r="226" spans="1:4" x14ac:dyDescent="0.2">
      <c r="A226" t="s">
        <v>20</v>
      </c>
      <c r="B226">
        <v>50</v>
      </c>
      <c r="C226" t="s">
        <v>14</v>
      </c>
      <c r="D226">
        <v>6080</v>
      </c>
    </row>
    <row r="227" spans="1:4" x14ac:dyDescent="0.2">
      <c r="A227" t="s">
        <v>20</v>
      </c>
      <c r="B227">
        <v>3059</v>
      </c>
      <c r="C227" t="s">
        <v>14</v>
      </c>
      <c r="D227">
        <v>80</v>
      </c>
    </row>
    <row r="228" spans="1:4" x14ac:dyDescent="0.2">
      <c r="A228" t="s">
        <v>20</v>
      </c>
      <c r="B228">
        <v>34</v>
      </c>
      <c r="C228" t="s">
        <v>14</v>
      </c>
      <c r="D228">
        <v>9</v>
      </c>
    </row>
    <row r="229" spans="1:4" x14ac:dyDescent="0.2">
      <c r="A229" t="s">
        <v>20</v>
      </c>
      <c r="B229">
        <v>220</v>
      </c>
      <c r="C229" t="s">
        <v>14</v>
      </c>
      <c r="D229">
        <v>1784</v>
      </c>
    </row>
    <row r="230" spans="1:4" x14ac:dyDescent="0.2">
      <c r="A230" t="s">
        <v>20</v>
      </c>
      <c r="B230">
        <v>1604</v>
      </c>
      <c r="C230" t="s">
        <v>14</v>
      </c>
      <c r="D230">
        <v>243</v>
      </c>
    </row>
    <row r="231" spans="1:4" x14ac:dyDescent="0.2">
      <c r="A231" t="s">
        <v>20</v>
      </c>
      <c r="B231">
        <v>454</v>
      </c>
      <c r="C231" t="s">
        <v>14</v>
      </c>
      <c r="D231">
        <v>1296</v>
      </c>
    </row>
    <row r="232" spans="1:4" x14ac:dyDescent="0.2">
      <c r="A232" t="s">
        <v>20</v>
      </c>
      <c r="B232">
        <v>123</v>
      </c>
      <c r="C232" t="s">
        <v>14</v>
      </c>
      <c r="D232">
        <v>77</v>
      </c>
    </row>
    <row r="233" spans="1:4" x14ac:dyDescent="0.2">
      <c r="A233" t="s">
        <v>20</v>
      </c>
      <c r="B233">
        <v>299</v>
      </c>
      <c r="C233" t="s">
        <v>14</v>
      </c>
      <c r="D233">
        <v>395</v>
      </c>
    </row>
    <row r="234" spans="1:4" x14ac:dyDescent="0.2">
      <c r="A234" t="s">
        <v>20</v>
      </c>
      <c r="B234">
        <v>2237</v>
      </c>
      <c r="C234" t="s">
        <v>14</v>
      </c>
      <c r="D234">
        <v>49</v>
      </c>
    </row>
    <row r="235" spans="1:4" x14ac:dyDescent="0.2">
      <c r="A235" t="s">
        <v>20</v>
      </c>
      <c r="B235">
        <v>645</v>
      </c>
      <c r="C235" t="s">
        <v>14</v>
      </c>
      <c r="D235">
        <v>180</v>
      </c>
    </row>
    <row r="236" spans="1:4" x14ac:dyDescent="0.2">
      <c r="A236" t="s">
        <v>20</v>
      </c>
      <c r="B236">
        <v>484</v>
      </c>
      <c r="C236" t="s">
        <v>14</v>
      </c>
      <c r="D236">
        <v>2690</v>
      </c>
    </row>
    <row r="237" spans="1:4" x14ac:dyDescent="0.2">
      <c r="A237" t="s">
        <v>20</v>
      </c>
      <c r="B237">
        <v>154</v>
      </c>
      <c r="C237" t="s">
        <v>74</v>
      </c>
      <c r="D237">
        <v>1</v>
      </c>
    </row>
    <row r="238" spans="1:4" x14ac:dyDescent="0.2">
      <c r="A238" t="s">
        <v>20</v>
      </c>
      <c r="B238">
        <v>82</v>
      </c>
      <c r="C238" t="s">
        <v>14</v>
      </c>
      <c r="D238">
        <v>2779</v>
      </c>
    </row>
    <row r="239" spans="1:4" x14ac:dyDescent="0.2">
      <c r="A239" t="s">
        <v>20</v>
      </c>
      <c r="B239">
        <v>134</v>
      </c>
      <c r="C239" t="s">
        <v>14</v>
      </c>
      <c r="D239">
        <v>92</v>
      </c>
    </row>
    <row r="240" spans="1:4" x14ac:dyDescent="0.2">
      <c r="A240" t="s">
        <v>20</v>
      </c>
      <c r="B240">
        <v>5203</v>
      </c>
      <c r="C240" t="s">
        <v>14</v>
      </c>
      <c r="D240">
        <v>1028</v>
      </c>
    </row>
    <row r="241" spans="1:4" x14ac:dyDescent="0.2">
      <c r="A241" t="s">
        <v>20</v>
      </c>
      <c r="B241">
        <v>94</v>
      </c>
      <c r="C241" t="s">
        <v>14</v>
      </c>
      <c r="D241">
        <v>26</v>
      </c>
    </row>
    <row r="242" spans="1:4" x14ac:dyDescent="0.2">
      <c r="A242" t="s">
        <v>20</v>
      </c>
      <c r="B242">
        <v>205</v>
      </c>
      <c r="C242" t="s">
        <v>14</v>
      </c>
      <c r="D242">
        <v>1790</v>
      </c>
    </row>
    <row r="243" spans="1:4" x14ac:dyDescent="0.2">
      <c r="A243" t="s">
        <v>20</v>
      </c>
      <c r="B243">
        <v>92</v>
      </c>
      <c r="C243" t="s">
        <v>14</v>
      </c>
      <c r="D243">
        <v>37</v>
      </c>
    </row>
    <row r="244" spans="1:4" x14ac:dyDescent="0.2">
      <c r="A244" t="s">
        <v>20</v>
      </c>
      <c r="B244">
        <v>219</v>
      </c>
      <c r="C244" t="s">
        <v>14</v>
      </c>
      <c r="D244">
        <v>35</v>
      </c>
    </row>
    <row r="245" spans="1:4" x14ac:dyDescent="0.2">
      <c r="A245" t="s">
        <v>20</v>
      </c>
      <c r="B245">
        <v>2526</v>
      </c>
      <c r="C245" t="s">
        <v>74</v>
      </c>
      <c r="D245">
        <v>94</v>
      </c>
    </row>
    <row r="246" spans="1:4" x14ac:dyDescent="0.2">
      <c r="A246" t="s">
        <v>20</v>
      </c>
      <c r="B246">
        <v>94</v>
      </c>
      <c r="C246" t="s">
        <v>14</v>
      </c>
      <c r="D246">
        <v>558</v>
      </c>
    </row>
    <row r="247" spans="1:4" x14ac:dyDescent="0.2">
      <c r="A247" t="s">
        <v>20</v>
      </c>
      <c r="B247">
        <v>1713</v>
      </c>
      <c r="C247" t="s">
        <v>14</v>
      </c>
      <c r="D247">
        <v>64</v>
      </c>
    </row>
    <row r="248" spans="1:4" x14ac:dyDescent="0.2">
      <c r="A248" t="s">
        <v>20</v>
      </c>
      <c r="B248">
        <v>249</v>
      </c>
      <c r="C248" t="s">
        <v>74</v>
      </c>
      <c r="D248">
        <v>37</v>
      </c>
    </row>
    <row r="249" spans="1:4" x14ac:dyDescent="0.2">
      <c r="A249" t="s">
        <v>20</v>
      </c>
      <c r="B249">
        <v>192</v>
      </c>
      <c r="C249" t="s">
        <v>14</v>
      </c>
      <c r="D249">
        <v>245</v>
      </c>
    </row>
    <row r="250" spans="1:4" x14ac:dyDescent="0.2">
      <c r="A250" t="s">
        <v>20</v>
      </c>
      <c r="B250">
        <v>247</v>
      </c>
      <c r="C250" t="s">
        <v>14</v>
      </c>
      <c r="D250">
        <v>71</v>
      </c>
    </row>
    <row r="251" spans="1:4" x14ac:dyDescent="0.2">
      <c r="A251" t="s">
        <v>20</v>
      </c>
      <c r="B251">
        <v>2293</v>
      </c>
      <c r="C251" t="s">
        <v>14</v>
      </c>
      <c r="D251">
        <v>42</v>
      </c>
    </row>
    <row r="252" spans="1:4" x14ac:dyDescent="0.2">
      <c r="A252" t="s">
        <v>20</v>
      </c>
      <c r="B252">
        <v>3131</v>
      </c>
      <c r="C252" t="s">
        <v>14</v>
      </c>
      <c r="D252">
        <v>156</v>
      </c>
    </row>
    <row r="253" spans="1:4" x14ac:dyDescent="0.2">
      <c r="A253" t="s">
        <v>20</v>
      </c>
      <c r="B253">
        <v>143</v>
      </c>
      <c r="C253" t="s">
        <v>14</v>
      </c>
      <c r="D253">
        <v>1368</v>
      </c>
    </row>
    <row r="254" spans="1:4" x14ac:dyDescent="0.2">
      <c r="A254" t="s">
        <v>20</v>
      </c>
      <c r="B254">
        <v>296</v>
      </c>
      <c r="C254" t="s">
        <v>14</v>
      </c>
      <c r="D254">
        <v>102</v>
      </c>
    </row>
    <row r="255" spans="1:4" x14ac:dyDescent="0.2">
      <c r="A255" t="s">
        <v>20</v>
      </c>
      <c r="B255">
        <v>170</v>
      </c>
      <c r="C255" t="s">
        <v>14</v>
      </c>
      <c r="D255">
        <v>86</v>
      </c>
    </row>
    <row r="256" spans="1:4" x14ac:dyDescent="0.2">
      <c r="A256" t="s">
        <v>20</v>
      </c>
      <c r="B256">
        <v>86</v>
      </c>
      <c r="C256" t="s">
        <v>14</v>
      </c>
      <c r="D256">
        <v>253</v>
      </c>
    </row>
    <row r="257" spans="1:4" x14ac:dyDescent="0.2">
      <c r="A257" t="s">
        <v>20</v>
      </c>
      <c r="B257">
        <v>6286</v>
      </c>
      <c r="C257" t="s">
        <v>14</v>
      </c>
      <c r="D257">
        <v>157</v>
      </c>
    </row>
    <row r="258" spans="1:4" x14ac:dyDescent="0.2">
      <c r="A258" t="s">
        <v>20</v>
      </c>
      <c r="B258">
        <v>3727</v>
      </c>
      <c r="C258" t="s">
        <v>14</v>
      </c>
      <c r="D258">
        <v>183</v>
      </c>
    </row>
    <row r="259" spans="1:4" x14ac:dyDescent="0.2">
      <c r="A259" t="s">
        <v>20</v>
      </c>
      <c r="B259">
        <v>1605</v>
      </c>
      <c r="C259" t="s">
        <v>14</v>
      </c>
      <c r="D259">
        <v>82</v>
      </c>
    </row>
    <row r="260" spans="1:4" x14ac:dyDescent="0.2">
      <c r="A260" t="s">
        <v>20</v>
      </c>
      <c r="B260">
        <v>2120</v>
      </c>
      <c r="C260" t="s">
        <v>14</v>
      </c>
      <c r="D260">
        <v>1</v>
      </c>
    </row>
    <row r="261" spans="1:4" x14ac:dyDescent="0.2">
      <c r="A261" t="s">
        <v>20</v>
      </c>
      <c r="B261">
        <v>50</v>
      </c>
      <c r="C261" t="s">
        <v>74</v>
      </c>
      <c r="D261">
        <v>15</v>
      </c>
    </row>
    <row r="262" spans="1:4" x14ac:dyDescent="0.2">
      <c r="A262" t="s">
        <v>20</v>
      </c>
      <c r="B262">
        <v>2080</v>
      </c>
      <c r="C262" t="s">
        <v>14</v>
      </c>
      <c r="D262">
        <v>1198</v>
      </c>
    </row>
    <row r="263" spans="1:4" x14ac:dyDescent="0.2">
      <c r="A263" t="s">
        <v>20</v>
      </c>
      <c r="B263">
        <v>2105</v>
      </c>
      <c r="C263" t="s">
        <v>14</v>
      </c>
      <c r="D263">
        <v>648</v>
      </c>
    </row>
    <row r="264" spans="1:4" x14ac:dyDescent="0.2">
      <c r="A264" t="s">
        <v>20</v>
      </c>
      <c r="B264">
        <v>2436</v>
      </c>
      <c r="C264" t="s">
        <v>14</v>
      </c>
      <c r="D264">
        <v>64</v>
      </c>
    </row>
    <row r="265" spans="1:4" x14ac:dyDescent="0.2">
      <c r="A265" t="s">
        <v>20</v>
      </c>
      <c r="B265">
        <v>80</v>
      </c>
      <c r="C265" t="s">
        <v>14</v>
      </c>
      <c r="D265">
        <v>62</v>
      </c>
    </row>
    <row r="266" spans="1:4" x14ac:dyDescent="0.2">
      <c r="A266" t="s">
        <v>20</v>
      </c>
      <c r="B266">
        <v>42</v>
      </c>
      <c r="C266" t="s">
        <v>14</v>
      </c>
      <c r="D266">
        <v>750</v>
      </c>
    </row>
    <row r="267" spans="1:4" x14ac:dyDescent="0.2">
      <c r="A267" t="s">
        <v>20</v>
      </c>
      <c r="B267">
        <v>139</v>
      </c>
      <c r="C267" t="s">
        <v>74</v>
      </c>
      <c r="D267">
        <v>87</v>
      </c>
    </row>
    <row r="268" spans="1:4" x14ac:dyDescent="0.2">
      <c r="A268" t="s">
        <v>20</v>
      </c>
      <c r="B268">
        <v>159</v>
      </c>
      <c r="C268" t="s">
        <v>14</v>
      </c>
      <c r="D268">
        <v>105</v>
      </c>
    </row>
    <row r="269" spans="1:4" x14ac:dyDescent="0.2">
      <c r="A269" t="s">
        <v>20</v>
      </c>
      <c r="B269">
        <v>381</v>
      </c>
      <c r="C269" t="s">
        <v>74</v>
      </c>
      <c r="D269">
        <v>1658</v>
      </c>
    </row>
    <row r="270" spans="1:4" x14ac:dyDescent="0.2">
      <c r="A270" t="s">
        <v>20</v>
      </c>
      <c r="B270">
        <v>194</v>
      </c>
      <c r="C270" t="s">
        <v>14</v>
      </c>
      <c r="D270">
        <v>2604</v>
      </c>
    </row>
    <row r="271" spans="1:4" x14ac:dyDescent="0.2">
      <c r="A271" t="s">
        <v>20</v>
      </c>
      <c r="B271">
        <v>106</v>
      </c>
      <c r="C271" t="s">
        <v>14</v>
      </c>
      <c r="D271">
        <v>65</v>
      </c>
    </row>
    <row r="272" spans="1:4" x14ac:dyDescent="0.2">
      <c r="A272" t="s">
        <v>20</v>
      </c>
      <c r="B272">
        <v>142</v>
      </c>
      <c r="C272" t="s">
        <v>14</v>
      </c>
      <c r="D272">
        <v>94</v>
      </c>
    </row>
    <row r="273" spans="1:4" x14ac:dyDescent="0.2">
      <c r="A273" t="s">
        <v>20</v>
      </c>
      <c r="B273">
        <v>211</v>
      </c>
      <c r="C273" t="s">
        <v>14</v>
      </c>
      <c r="D273">
        <v>257</v>
      </c>
    </row>
    <row r="274" spans="1:4" x14ac:dyDescent="0.2">
      <c r="A274" t="s">
        <v>20</v>
      </c>
      <c r="B274">
        <v>2756</v>
      </c>
      <c r="C274" t="s">
        <v>14</v>
      </c>
      <c r="D274">
        <v>2928</v>
      </c>
    </row>
    <row r="275" spans="1:4" x14ac:dyDescent="0.2">
      <c r="A275" t="s">
        <v>20</v>
      </c>
      <c r="B275">
        <v>173</v>
      </c>
      <c r="C275" t="s">
        <v>14</v>
      </c>
      <c r="D275">
        <v>4697</v>
      </c>
    </row>
    <row r="276" spans="1:4" x14ac:dyDescent="0.2">
      <c r="A276" t="s">
        <v>20</v>
      </c>
      <c r="B276">
        <v>87</v>
      </c>
      <c r="C276" t="s">
        <v>14</v>
      </c>
      <c r="D276">
        <v>2915</v>
      </c>
    </row>
    <row r="277" spans="1:4" x14ac:dyDescent="0.2">
      <c r="A277" t="s">
        <v>20</v>
      </c>
      <c r="B277">
        <v>1572</v>
      </c>
      <c r="C277" t="s">
        <v>14</v>
      </c>
      <c r="D277">
        <v>18</v>
      </c>
    </row>
    <row r="278" spans="1:4" x14ac:dyDescent="0.2">
      <c r="A278" t="s">
        <v>20</v>
      </c>
      <c r="B278">
        <v>2346</v>
      </c>
      <c r="C278" t="s">
        <v>74</v>
      </c>
      <c r="D278">
        <v>723</v>
      </c>
    </row>
    <row r="279" spans="1:4" x14ac:dyDescent="0.2">
      <c r="A279" t="s">
        <v>20</v>
      </c>
      <c r="B279">
        <v>115</v>
      </c>
      <c r="C279" t="s">
        <v>14</v>
      </c>
      <c r="D279">
        <v>602</v>
      </c>
    </row>
    <row r="280" spans="1:4" x14ac:dyDescent="0.2">
      <c r="A280" t="s">
        <v>20</v>
      </c>
      <c r="B280">
        <v>85</v>
      </c>
      <c r="C280" t="s">
        <v>14</v>
      </c>
      <c r="D280">
        <v>1</v>
      </c>
    </row>
    <row r="281" spans="1:4" x14ac:dyDescent="0.2">
      <c r="A281" t="s">
        <v>20</v>
      </c>
      <c r="B281">
        <v>144</v>
      </c>
      <c r="C281" t="s">
        <v>14</v>
      </c>
      <c r="D281">
        <v>3868</v>
      </c>
    </row>
    <row r="282" spans="1:4" x14ac:dyDescent="0.2">
      <c r="A282" t="s">
        <v>20</v>
      </c>
      <c r="B282">
        <v>2443</v>
      </c>
      <c r="C282" t="s">
        <v>14</v>
      </c>
      <c r="D282">
        <v>504</v>
      </c>
    </row>
    <row r="283" spans="1:4" x14ac:dyDescent="0.2">
      <c r="A283" t="s">
        <v>20</v>
      </c>
      <c r="B283">
        <v>64</v>
      </c>
      <c r="C283" t="s">
        <v>14</v>
      </c>
      <c r="D283">
        <v>14</v>
      </c>
    </row>
    <row r="284" spans="1:4" x14ac:dyDescent="0.2">
      <c r="A284" t="s">
        <v>20</v>
      </c>
      <c r="B284">
        <v>268</v>
      </c>
      <c r="C284" t="s">
        <v>74</v>
      </c>
      <c r="D284">
        <v>390</v>
      </c>
    </row>
    <row r="285" spans="1:4" x14ac:dyDescent="0.2">
      <c r="A285" t="s">
        <v>20</v>
      </c>
      <c r="B285">
        <v>195</v>
      </c>
      <c r="C285" t="s">
        <v>14</v>
      </c>
      <c r="D285">
        <v>750</v>
      </c>
    </row>
    <row r="286" spans="1:4" x14ac:dyDescent="0.2">
      <c r="A286" t="s">
        <v>20</v>
      </c>
      <c r="B286">
        <v>186</v>
      </c>
      <c r="C286" t="s">
        <v>14</v>
      </c>
      <c r="D286">
        <v>77</v>
      </c>
    </row>
    <row r="287" spans="1:4" x14ac:dyDescent="0.2">
      <c r="A287" t="s">
        <v>20</v>
      </c>
      <c r="B287">
        <v>460</v>
      </c>
      <c r="C287" t="s">
        <v>14</v>
      </c>
      <c r="D287">
        <v>752</v>
      </c>
    </row>
    <row r="288" spans="1:4" x14ac:dyDescent="0.2">
      <c r="A288" t="s">
        <v>20</v>
      </c>
      <c r="B288">
        <v>2528</v>
      </c>
      <c r="C288" t="s">
        <v>14</v>
      </c>
      <c r="D288">
        <v>131</v>
      </c>
    </row>
    <row r="289" spans="1:4" x14ac:dyDescent="0.2">
      <c r="A289" t="s">
        <v>20</v>
      </c>
      <c r="B289">
        <v>3657</v>
      </c>
      <c r="C289" t="s">
        <v>14</v>
      </c>
      <c r="D289">
        <v>87</v>
      </c>
    </row>
    <row r="290" spans="1:4" x14ac:dyDescent="0.2">
      <c r="A290" t="s">
        <v>20</v>
      </c>
      <c r="B290">
        <v>131</v>
      </c>
      <c r="C290" t="s">
        <v>14</v>
      </c>
      <c r="D290">
        <v>1063</v>
      </c>
    </row>
    <row r="291" spans="1:4" x14ac:dyDescent="0.2">
      <c r="A291" t="s">
        <v>20</v>
      </c>
      <c r="B291">
        <v>239</v>
      </c>
      <c r="C291" t="s">
        <v>74</v>
      </c>
      <c r="D291">
        <v>25</v>
      </c>
    </row>
    <row r="292" spans="1:4" x14ac:dyDescent="0.2">
      <c r="A292" t="s">
        <v>20</v>
      </c>
      <c r="B292">
        <v>78</v>
      </c>
      <c r="C292" t="s">
        <v>14</v>
      </c>
      <c r="D292">
        <v>76</v>
      </c>
    </row>
    <row r="293" spans="1:4" x14ac:dyDescent="0.2">
      <c r="A293" t="s">
        <v>20</v>
      </c>
      <c r="B293">
        <v>1773</v>
      </c>
      <c r="C293" t="s">
        <v>14</v>
      </c>
      <c r="D293">
        <v>4428</v>
      </c>
    </row>
    <row r="294" spans="1:4" x14ac:dyDescent="0.2">
      <c r="A294" t="s">
        <v>20</v>
      </c>
      <c r="B294">
        <v>32</v>
      </c>
      <c r="C294" t="s">
        <v>14</v>
      </c>
      <c r="D294">
        <v>58</v>
      </c>
    </row>
    <row r="295" spans="1:4" x14ac:dyDescent="0.2">
      <c r="A295" t="s">
        <v>20</v>
      </c>
      <c r="B295">
        <v>369</v>
      </c>
      <c r="C295" t="s">
        <v>74</v>
      </c>
      <c r="D295">
        <v>1218</v>
      </c>
    </row>
    <row r="296" spans="1:4" x14ac:dyDescent="0.2">
      <c r="A296" t="s">
        <v>20</v>
      </c>
      <c r="B296">
        <v>89</v>
      </c>
      <c r="C296" t="s">
        <v>14</v>
      </c>
      <c r="D296">
        <v>111</v>
      </c>
    </row>
    <row r="297" spans="1:4" x14ac:dyDescent="0.2">
      <c r="A297" t="s">
        <v>20</v>
      </c>
      <c r="B297">
        <v>147</v>
      </c>
      <c r="C297" t="s">
        <v>74</v>
      </c>
      <c r="D297">
        <v>215</v>
      </c>
    </row>
    <row r="298" spans="1:4" x14ac:dyDescent="0.2">
      <c r="A298" t="s">
        <v>20</v>
      </c>
      <c r="B298">
        <v>126</v>
      </c>
      <c r="C298" t="s">
        <v>14</v>
      </c>
      <c r="D298">
        <v>2955</v>
      </c>
    </row>
    <row r="299" spans="1:4" x14ac:dyDescent="0.2">
      <c r="A299" t="s">
        <v>20</v>
      </c>
      <c r="B299">
        <v>2218</v>
      </c>
      <c r="C299" t="s">
        <v>14</v>
      </c>
      <c r="D299">
        <v>1657</v>
      </c>
    </row>
    <row r="300" spans="1:4" x14ac:dyDescent="0.2">
      <c r="A300" t="s">
        <v>20</v>
      </c>
      <c r="B300">
        <v>202</v>
      </c>
      <c r="C300" t="s">
        <v>14</v>
      </c>
      <c r="D300">
        <v>926</v>
      </c>
    </row>
    <row r="301" spans="1:4" x14ac:dyDescent="0.2">
      <c r="A301" t="s">
        <v>20</v>
      </c>
      <c r="B301">
        <v>140</v>
      </c>
      <c r="C301" t="s">
        <v>14</v>
      </c>
      <c r="D301">
        <v>77</v>
      </c>
    </row>
    <row r="302" spans="1:4" x14ac:dyDescent="0.2">
      <c r="A302" t="s">
        <v>20</v>
      </c>
      <c r="B302">
        <v>1052</v>
      </c>
      <c r="C302" t="s">
        <v>14</v>
      </c>
      <c r="D302">
        <v>1748</v>
      </c>
    </row>
    <row r="303" spans="1:4" x14ac:dyDescent="0.2">
      <c r="A303" t="s">
        <v>20</v>
      </c>
      <c r="B303">
        <v>247</v>
      </c>
      <c r="C303" t="s">
        <v>14</v>
      </c>
      <c r="D303">
        <v>79</v>
      </c>
    </row>
    <row r="304" spans="1:4" x14ac:dyDescent="0.2">
      <c r="A304" t="s">
        <v>20</v>
      </c>
      <c r="B304">
        <v>84</v>
      </c>
      <c r="C304" t="s">
        <v>14</v>
      </c>
      <c r="D304">
        <v>889</v>
      </c>
    </row>
    <row r="305" spans="1:4" x14ac:dyDescent="0.2">
      <c r="A305" t="s">
        <v>20</v>
      </c>
      <c r="B305">
        <v>88</v>
      </c>
      <c r="C305" t="s">
        <v>14</v>
      </c>
      <c r="D305">
        <v>56</v>
      </c>
    </row>
    <row r="306" spans="1:4" x14ac:dyDescent="0.2">
      <c r="A306" t="s">
        <v>20</v>
      </c>
      <c r="B306">
        <v>156</v>
      </c>
      <c r="C306" t="s">
        <v>14</v>
      </c>
      <c r="D306">
        <v>1</v>
      </c>
    </row>
    <row r="307" spans="1:4" x14ac:dyDescent="0.2">
      <c r="A307" t="s">
        <v>20</v>
      </c>
      <c r="B307">
        <v>2985</v>
      </c>
      <c r="C307" t="s">
        <v>14</v>
      </c>
      <c r="D307">
        <v>83</v>
      </c>
    </row>
    <row r="308" spans="1:4" x14ac:dyDescent="0.2">
      <c r="A308" t="s">
        <v>20</v>
      </c>
      <c r="B308">
        <v>762</v>
      </c>
      <c r="C308" t="s">
        <v>14</v>
      </c>
      <c r="D308">
        <v>2025</v>
      </c>
    </row>
    <row r="309" spans="1:4" x14ac:dyDescent="0.2">
      <c r="A309" t="s">
        <v>20</v>
      </c>
      <c r="B309">
        <v>554</v>
      </c>
      <c r="C309" t="s">
        <v>14</v>
      </c>
      <c r="D309">
        <v>14</v>
      </c>
    </row>
    <row r="310" spans="1:4" x14ac:dyDescent="0.2">
      <c r="A310" t="s">
        <v>20</v>
      </c>
      <c r="B310">
        <v>135</v>
      </c>
      <c r="C310" t="s">
        <v>14</v>
      </c>
      <c r="D310">
        <v>656</v>
      </c>
    </row>
    <row r="311" spans="1:4" x14ac:dyDescent="0.2">
      <c r="A311" t="s">
        <v>20</v>
      </c>
      <c r="B311">
        <v>122</v>
      </c>
      <c r="C311" t="s">
        <v>74</v>
      </c>
      <c r="D311">
        <v>38</v>
      </c>
    </row>
    <row r="312" spans="1:4" x14ac:dyDescent="0.2">
      <c r="A312" t="s">
        <v>20</v>
      </c>
      <c r="B312">
        <v>221</v>
      </c>
      <c r="C312" t="s">
        <v>74</v>
      </c>
      <c r="D312">
        <v>60</v>
      </c>
    </row>
    <row r="313" spans="1:4" x14ac:dyDescent="0.2">
      <c r="A313" t="s">
        <v>20</v>
      </c>
      <c r="B313">
        <v>126</v>
      </c>
      <c r="C313" t="s">
        <v>14</v>
      </c>
      <c r="D313">
        <v>1596</v>
      </c>
    </row>
    <row r="314" spans="1:4" x14ac:dyDescent="0.2">
      <c r="A314" t="s">
        <v>20</v>
      </c>
      <c r="B314">
        <v>1022</v>
      </c>
      <c r="C314" t="s">
        <v>74</v>
      </c>
      <c r="D314">
        <v>524</v>
      </c>
    </row>
    <row r="315" spans="1:4" x14ac:dyDescent="0.2">
      <c r="A315" t="s">
        <v>20</v>
      </c>
      <c r="B315">
        <v>3177</v>
      </c>
      <c r="C315" t="s">
        <v>14</v>
      </c>
      <c r="D315">
        <v>10</v>
      </c>
    </row>
    <row r="316" spans="1:4" x14ac:dyDescent="0.2">
      <c r="A316" t="s">
        <v>20</v>
      </c>
      <c r="B316">
        <v>198</v>
      </c>
      <c r="C316" t="s">
        <v>74</v>
      </c>
      <c r="D316">
        <v>219</v>
      </c>
    </row>
    <row r="317" spans="1:4" x14ac:dyDescent="0.2">
      <c r="A317" t="s">
        <v>20</v>
      </c>
      <c r="B317">
        <v>85</v>
      </c>
      <c r="C317" t="s">
        <v>14</v>
      </c>
      <c r="D317">
        <v>1121</v>
      </c>
    </row>
    <row r="318" spans="1:4" x14ac:dyDescent="0.2">
      <c r="A318" t="s">
        <v>20</v>
      </c>
      <c r="B318">
        <v>3596</v>
      </c>
      <c r="C318" t="s">
        <v>74</v>
      </c>
      <c r="D318">
        <v>29</v>
      </c>
    </row>
    <row r="319" spans="1:4" x14ac:dyDescent="0.2">
      <c r="A319" t="s">
        <v>20</v>
      </c>
      <c r="B319">
        <v>244</v>
      </c>
      <c r="C319" t="s">
        <v>14</v>
      </c>
      <c r="D319">
        <v>15</v>
      </c>
    </row>
    <row r="320" spans="1:4" x14ac:dyDescent="0.2">
      <c r="A320" t="s">
        <v>20</v>
      </c>
      <c r="B320">
        <v>5180</v>
      </c>
      <c r="C320" t="s">
        <v>14</v>
      </c>
      <c r="D320">
        <v>191</v>
      </c>
    </row>
    <row r="321" spans="1:4" x14ac:dyDescent="0.2">
      <c r="A321" t="s">
        <v>20</v>
      </c>
      <c r="B321">
        <v>589</v>
      </c>
      <c r="C321" t="s">
        <v>14</v>
      </c>
      <c r="D321">
        <v>16</v>
      </c>
    </row>
    <row r="322" spans="1:4" x14ac:dyDescent="0.2">
      <c r="A322" t="s">
        <v>20</v>
      </c>
      <c r="B322">
        <v>2725</v>
      </c>
      <c r="C322" t="s">
        <v>14</v>
      </c>
      <c r="D322">
        <v>17</v>
      </c>
    </row>
    <row r="323" spans="1:4" x14ac:dyDescent="0.2">
      <c r="A323" t="s">
        <v>20</v>
      </c>
      <c r="B323">
        <v>300</v>
      </c>
      <c r="C323" t="s">
        <v>14</v>
      </c>
      <c r="D323">
        <v>34</v>
      </c>
    </row>
    <row r="324" spans="1:4" x14ac:dyDescent="0.2">
      <c r="A324" t="s">
        <v>20</v>
      </c>
      <c r="B324">
        <v>144</v>
      </c>
      <c r="C324" t="s">
        <v>74</v>
      </c>
      <c r="D324">
        <v>614</v>
      </c>
    </row>
    <row r="325" spans="1:4" x14ac:dyDescent="0.2">
      <c r="A325" t="s">
        <v>20</v>
      </c>
      <c r="B325">
        <v>87</v>
      </c>
      <c r="C325" t="s">
        <v>14</v>
      </c>
      <c r="D325">
        <v>1</v>
      </c>
    </row>
    <row r="326" spans="1:4" x14ac:dyDescent="0.2">
      <c r="A326" t="s">
        <v>20</v>
      </c>
      <c r="B326">
        <v>3116</v>
      </c>
      <c r="C326" t="s">
        <v>74</v>
      </c>
      <c r="D326">
        <v>114</v>
      </c>
    </row>
    <row r="327" spans="1:4" x14ac:dyDescent="0.2">
      <c r="A327" t="s">
        <v>20</v>
      </c>
      <c r="B327">
        <v>909</v>
      </c>
      <c r="C327" t="s">
        <v>14</v>
      </c>
      <c r="D327">
        <v>1274</v>
      </c>
    </row>
    <row r="328" spans="1:4" x14ac:dyDescent="0.2">
      <c r="A328" t="s">
        <v>20</v>
      </c>
      <c r="B328">
        <v>1613</v>
      </c>
      <c r="C328" t="s">
        <v>14</v>
      </c>
      <c r="D328">
        <v>210</v>
      </c>
    </row>
    <row r="329" spans="1:4" x14ac:dyDescent="0.2">
      <c r="A329" t="s">
        <v>20</v>
      </c>
      <c r="B329">
        <v>136</v>
      </c>
      <c r="C329" t="s">
        <v>14</v>
      </c>
      <c r="D329">
        <v>248</v>
      </c>
    </row>
    <row r="330" spans="1:4" x14ac:dyDescent="0.2">
      <c r="A330" t="s">
        <v>20</v>
      </c>
      <c r="B330">
        <v>130</v>
      </c>
      <c r="C330" t="s">
        <v>14</v>
      </c>
      <c r="D330">
        <v>513</v>
      </c>
    </row>
    <row r="331" spans="1:4" x14ac:dyDescent="0.2">
      <c r="A331" t="s">
        <v>20</v>
      </c>
      <c r="B331">
        <v>102</v>
      </c>
      <c r="C331" t="s">
        <v>14</v>
      </c>
      <c r="D331">
        <v>3410</v>
      </c>
    </row>
    <row r="332" spans="1:4" x14ac:dyDescent="0.2">
      <c r="A332" t="s">
        <v>20</v>
      </c>
      <c r="B332">
        <v>4006</v>
      </c>
      <c r="C332" t="s">
        <v>74</v>
      </c>
      <c r="D332">
        <v>26</v>
      </c>
    </row>
    <row r="333" spans="1:4" x14ac:dyDescent="0.2">
      <c r="A333" t="s">
        <v>20</v>
      </c>
      <c r="B333">
        <v>1629</v>
      </c>
      <c r="C333" t="s">
        <v>14</v>
      </c>
      <c r="D333">
        <v>10</v>
      </c>
    </row>
    <row r="334" spans="1:4" x14ac:dyDescent="0.2">
      <c r="A334" t="s">
        <v>20</v>
      </c>
      <c r="B334">
        <v>2188</v>
      </c>
      <c r="C334" t="s">
        <v>14</v>
      </c>
      <c r="D334">
        <v>2201</v>
      </c>
    </row>
    <row r="335" spans="1:4" x14ac:dyDescent="0.2">
      <c r="A335" t="s">
        <v>20</v>
      </c>
      <c r="B335">
        <v>2409</v>
      </c>
      <c r="C335" t="s">
        <v>14</v>
      </c>
      <c r="D335">
        <v>676</v>
      </c>
    </row>
    <row r="336" spans="1:4" x14ac:dyDescent="0.2">
      <c r="A336" t="s">
        <v>20</v>
      </c>
      <c r="B336">
        <v>194</v>
      </c>
      <c r="C336" t="s">
        <v>14</v>
      </c>
      <c r="D336">
        <v>831</v>
      </c>
    </row>
    <row r="337" spans="1:4" x14ac:dyDescent="0.2">
      <c r="A337" t="s">
        <v>20</v>
      </c>
      <c r="B337">
        <v>1140</v>
      </c>
      <c r="C337" t="s">
        <v>74</v>
      </c>
      <c r="D337">
        <v>56</v>
      </c>
    </row>
    <row r="338" spans="1:4" x14ac:dyDescent="0.2">
      <c r="A338" t="s">
        <v>20</v>
      </c>
      <c r="B338">
        <v>102</v>
      </c>
      <c r="C338" t="s">
        <v>14</v>
      </c>
      <c r="D338">
        <v>859</v>
      </c>
    </row>
    <row r="339" spans="1:4" x14ac:dyDescent="0.2">
      <c r="A339" t="s">
        <v>20</v>
      </c>
      <c r="B339">
        <v>2857</v>
      </c>
      <c r="C339" t="s">
        <v>14</v>
      </c>
      <c r="D339">
        <v>45</v>
      </c>
    </row>
    <row r="340" spans="1:4" x14ac:dyDescent="0.2">
      <c r="A340" t="s">
        <v>20</v>
      </c>
      <c r="B340">
        <v>107</v>
      </c>
      <c r="C340" t="s">
        <v>74</v>
      </c>
      <c r="D340">
        <v>1113</v>
      </c>
    </row>
    <row r="341" spans="1:4" x14ac:dyDescent="0.2">
      <c r="A341" t="s">
        <v>20</v>
      </c>
      <c r="B341">
        <v>160</v>
      </c>
      <c r="C341" t="s">
        <v>14</v>
      </c>
      <c r="D341">
        <v>6</v>
      </c>
    </row>
    <row r="342" spans="1:4" x14ac:dyDescent="0.2">
      <c r="A342" t="s">
        <v>20</v>
      </c>
      <c r="B342">
        <v>2230</v>
      </c>
      <c r="C342" t="s">
        <v>14</v>
      </c>
      <c r="D342">
        <v>7</v>
      </c>
    </row>
    <row r="343" spans="1:4" x14ac:dyDescent="0.2">
      <c r="A343" t="s">
        <v>20</v>
      </c>
      <c r="B343">
        <v>316</v>
      </c>
      <c r="C343" t="s">
        <v>14</v>
      </c>
      <c r="D343">
        <v>31</v>
      </c>
    </row>
    <row r="344" spans="1:4" x14ac:dyDescent="0.2">
      <c r="A344" t="s">
        <v>20</v>
      </c>
      <c r="B344">
        <v>117</v>
      </c>
      <c r="C344" t="s">
        <v>14</v>
      </c>
      <c r="D344">
        <v>78</v>
      </c>
    </row>
    <row r="345" spans="1:4" x14ac:dyDescent="0.2">
      <c r="A345" t="s">
        <v>20</v>
      </c>
      <c r="B345">
        <v>6406</v>
      </c>
      <c r="C345" t="s">
        <v>14</v>
      </c>
      <c r="D345">
        <v>1225</v>
      </c>
    </row>
    <row r="346" spans="1:4" x14ac:dyDescent="0.2">
      <c r="A346" t="s">
        <v>20</v>
      </c>
      <c r="B346">
        <v>192</v>
      </c>
      <c r="C346" t="s">
        <v>14</v>
      </c>
      <c r="D346">
        <v>1</v>
      </c>
    </row>
    <row r="347" spans="1:4" x14ac:dyDescent="0.2">
      <c r="A347" t="s">
        <v>20</v>
      </c>
      <c r="B347">
        <v>26</v>
      </c>
      <c r="C347" t="s">
        <v>14</v>
      </c>
      <c r="D347">
        <v>67</v>
      </c>
    </row>
    <row r="348" spans="1:4" x14ac:dyDescent="0.2">
      <c r="A348" t="s">
        <v>20</v>
      </c>
      <c r="B348">
        <v>723</v>
      </c>
      <c r="C348" t="s">
        <v>14</v>
      </c>
      <c r="D348">
        <v>19</v>
      </c>
    </row>
    <row r="349" spans="1:4" x14ac:dyDescent="0.2">
      <c r="A349" t="s">
        <v>20</v>
      </c>
      <c r="B349">
        <v>170</v>
      </c>
      <c r="C349" t="s">
        <v>14</v>
      </c>
      <c r="D349">
        <v>2108</v>
      </c>
    </row>
    <row r="350" spans="1:4" x14ac:dyDescent="0.2">
      <c r="A350" t="s">
        <v>20</v>
      </c>
      <c r="B350">
        <v>238</v>
      </c>
      <c r="C350" t="s">
        <v>14</v>
      </c>
      <c r="D350">
        <v>679</v>
      </c>
    </row>
    <row r="351" spans="1:4" x14ac:dyDescent="0.2">
      <c r="A351" t="s">
        <v>20</v>
      </c>
      <c r="B351">
        <v>55</v>
      </c>
      <c r="C351" t="s">
        <v>14</v>
      </c>
      <c r="D351">
        <v>36</v>
      </c>
    </row>
    <row r="352" spans="1:4" x14ac:dyDescent="0.2">
      <c r="A352" t="s">
        <v>20</v>
      </c>
      <c r="B352">
        <v>128</v>
      </c>
      <c r="C352" t="s">
        <v>14</v>
      </c>
      <c r="D352">
        <v>47</v>
      </c>
    </row>
    <row r="353" spans="1:4" x14ac:dyDescent="0.2">
      <c r="A353" t="s">
        <v>20</v>
      </c>
      <c r="B353">
        <v>2144</v>
      </c>
      <c r="C353" t="s">
        <v>14</v>
      </c>
      <c r="D353">
        <v>70</v>
      </c>
    </row>
    <row r="354" spans="1:4" x14ac:dyDescent="0.2">
      <c r="A354" t="s">
        <v>20</v>
      </c>
      <c r="B354">
        <v>2693</v>
      </c>
      <c r="C354" t="s">
        <v>14</v>
      </c>
      <c r="D354">
        <v>154</v>
      </c>
    </row>
    <row r="355" spans="1:4" x14ac:dyDescent="0.2">
      <c r="A355" t="s">
        <v>20</v>
      </c>
      <c r="B355">
        <v>432</v>
      </c>
      <c r="C355" t="s">
        <v>14</v>
      </c>
      <c r="D355">
        <v>22</v>
      </c>
    </row>
    <row r="356" spans="1:4" x14ac:dyDescent="0.2">
      <c r="A356" t="s">
        <v>20</v>
      </c>
      <c r="B356">
        <v>189</v>
      </c>
      <c r="C356" t="s">
        <v>14</v>
      </c>
      <c r="D356">
        <v>1758</v>
      </c>
    </row>
    <row r="357" spans="1:4" x14ac:dyDescent="0.2">
      <c r="A357" t="s">
        <v>20</v>
      </c>
      <c r="B357">
        <v>154</v>
      </c>
      <c r="C357" t="s">
        <v>14</v>
      </c>
      <c r="D357">
        <v>94</v>
      </c>
    </row>
    <row r="358" spans="1:4" x14ac:dyDescent="0.2">
      <c r="A358" t="s">
        <v>20</v>
      </c>
      <c r="B358">
        <v>96</v>
      </c>
      <c r="C358" t="s">
        <v>14</v>
      </c>
      <c r="D358">
        <v>33</v>
      </c>
    </row>
    <row r="359" spans="1:4" x14ac:dyDescent="0.2">
      <c r="A359" t="s">
        <v>20</v>
      </c>
      <c r="B359">
        <v>3063</v>
      </c>
      <c r="C359" t="s">
        <v>74</v>
      </c>
      <c r="D359">
        <v>94</v>
      </c>
    </row>
    <row r="360" spans="1:4" x14ac:dyDescent="0.2">
      <c r="A360" t="s">
        <v>20</v>
      </c>
      <c r="B360">
        <v>2266</v>
      </c>
      <c r="C360" t="s">
        <v>14</v>
      </c>
      <c r="D360">
        <v>1</v>
      </c>
    </row>
    <row r="361" spans="1:4" x14ac:dyDescent="0.2">
      <c r="A361" t="s">
        <v>20</v>
      </c>
      <c r="B361">
        <v>194</v>
      </c>
      <c r="C361" t="s">
        <v>14</v>
      </c>
      <c r="D361">
        <v>31</v>
      </c>
    </row>
    <row r="362" spans="1:4" x14ac:dyDescent="0.2">
      <c r="A362" t="s">
        <v>20</v>
      </c>
      <c r="B362">
        <v>129</v>
      </c>
      <c r="C362" t="s">
        <v>14</v>
      </c>
      <c r="D362">
        <v>35</v>
      </c>
    </row>
    <row r="363" spans="1:4" x14ac:dyDescent="0.2">
      <c r="A363" t="s">
        <v>20</v>
      </c>
      <c r="B363">
        <v>375</v>
      </c>
      <c r="C363" t="s">
        <v>14</v>
      </c>
      <c r="D363">
        <v>63</v>
      </c>
    </row>
    <row r="364" spans="1:4" x14ac:dyDescent="0.2">
      <c r="A364" t="s">
        <v>20</v>
      </c>
      <c r="B364">
        <v>409</v>
      </c>
      <c r="C364" t="s">
        <v>74</v>
      </c>
      <c r="D364">
        <v>898</v>
      </c>
    </row>
    <row r="365" spans="1:4" x14ac:dyDescent="0.2">
      <c r="A365" t="s">
        <v>20</v>
      </c>
      <c r="B365">
        <v>234</v>
      </c>
      <c r="C365" t="s">
        <v>14</v>
      </c>
      <c r="D365">
        <v>526</v>
      </c>
    </row>
    <row r="366" spans="1:4" x14ac:dyDescent="0.2">
      <c r="A366" t="s">
        <v>20</v>
      </c>
      <c r="B366">
        <v>3016</v>
      </c>
      <c r="C366" t="s">
        <v>14</v>
      </c>
      <c r="D366">
        <v>121</v>
      </c>
    </row>
    <row r="367" spans="1:4" x14ac:dyDescent="0.2">
      <c r="A367" t="s">
        <v>20</v>
      </c>
      <c r="B367">
        <v>264</v>
      </c>
      <c r="C367" t="s">
        <v>14</v>
      </c>
      <c r="D367">
        <v>67</v>
      </c>
    </row>
    <row r="368" spans="1:4" x14ac:dyDescent="0.2">
      <c r="A368" t="s">
        <v>20</v>
      </c>
      <c r="B368">
        <v>272</v>
      </c>
      <c r="C368" t="s">
        <v>14</v>
      </c>
      <c r="D368">
        <v>57</v>
      </c>
    </row>
    <row r="369" spans="1:4" x14ac:dyDescent="0.2">
      <c r="A369" t="s">
        <v>20</v>
      </c>
      <c r="B369">
        <v>419</v>
      </c>
      <c r="C369" t="s">
        <v>14</v>
      </c>
      <c r="D369">
        <v>1229</v>
      </c>
    </row>
    <row r="370" spans="1:4" x14ac:dyDescent="0.2">
      <c r="A370" t="s">
        <v>20</v>
      </c>
      <c r="B370">
        <v>1621</v>
      </c>
      <c r="C370" t="s">
        <v>14</v>
      </c>
      <c r="D370">
        <v>12</v>
      </c>
    </row>
    <row r="371" spans="1:4" x14ac:dyDescent="0.2">
      <c r="A371" t="s">
        <v>20</v>
      </c>
      <c r="B371">
        <v>1101</v>
      </c>
      <c r="C371" t="s">
        <v>14</v>
      </c>
      <c r="D371">
        <v>452</v>
      </c>
    </row>
    <row r="372" spans="1:4" x14ac:dyDescent="0.2">
      <c r="A372" t="s">
        <v>20</v>
      </c>
      <c r="B372">
        <v>1073</v>
      </c>
      <c r="C372" t="s">
        <v>14</v>
      </c>
      <c r="D372">
        <v>1886</v>
      </c>
    </row>
    <row r="373" spans="1:4" x14ac:dyDescent="0.2">
      <c r="A373" t="s">
        <v>20</v>
      </c>
      <c r="B373">
        <v>331</v>
      </c>
      <c r="C373" t="s">
        <v>14</v>
      </c>
      <c r="D373">
        <v>1825</v>
      </c>
    </row>
    <row r="374" spans="1:4" x14ac:dyDescent="0.2">
      <c r="A374" t="s">
        <v>20</v>
      </c>
      <c r="B374">
        <v>1170</v>
      </c>
      <c r="C374" t="s">
        <v>14</v>
      </c>
      <c r="D374">
        <v>31</v>
      </c>
    </row>
    <row r="375" spans="1:4" x14ac:dyDescent="0.2">
      <c r="A375" t="s">
        <v>20</v>
      </c>
      <c r="B375">
        <v>363</v>
      </c>
      <c r="C375" t="s">
        <v>14</v>
      </c>
      <c r="D375">
        <v>107</v>
      </c>
    </row>
    <row r="376" spans="1:4" x14ac:dyDescent="0.2">
      <c r="A376" t="s">
        <v>20</v>
      </c>
      <c r="B376">
        <v>103</v>
      </c>
      <c r="C376" t="s">
        <v>14</v>
      </c>
      <c r="D376">
        <v>27</v>
      </c>
    </row>
    <row r="377" spans="1:4" x14ac:dyDescent="0.2">
      <c r="A377" t="s">
        <v>20</v>
      </c>
      <c r="B377">
        <v>147</v>
      </c>
      <c r="C377" t="s">
        <v>14</v>
      </c>
      <c r="D377">
        <v>1221</v>
      </c>
    </row>
    <row r="378" spans="1:4" x14ac:dyDescent="0.2">
      <c r="A378" t="s">
        <v>20</v>
      </c>
      <c r="B378">
        <v>110</v>
      </c>
      <c r="C378" t="s">
        <v>14</v>
      </c>
      <c r="D378">
        <v>1</v>
      </c>
    </row>
    <row r="379" spans="1:4" x14ac:dyDescent="0.2">
      <c r="A379" t="s">
        <v>20</v>
      </c>
      <c r="B379">
        <v>134</v>
      </c>
      <c r="C379" t="s">
        <v>14</v>
      </c>
      <c r="D379">
        <v>16</v>
      </c>
    </row>
    <row r="380" spans="1:4" x14ac:dyDescent="0.2">
      <c r="A380" t="s">
        <v>20</v>
      </c>
      <c r="B380">
        <v>269</v>
      </c>
      <c r="C380" t="s">
        <v>14</v>
      </c>
      <c r="D380">
        <v>41</v>
      </c>
    </row>
    <row r="381" spans="1:4" x14ac:dyDescent="0.2">
      <c r="A381" t="s">
        <v>20</v>
      </c>
      <c r="B381">
        <v>175</v>
      </c>
      <c r="C381" t="s">
        <v>74</v>
      </c>
      <c r="D381">
        <v>296</v>
      </c>
    </row>
    <row r="382" spans="1:4" x14ac:dyDescent="0.2">
      <c r="A382" t="s">
        <v>20</v>
      </c>
      <c r="B382">
        <v>69</v>
      </c>
      <c r="C382" t="s">
        <v>14</v>
      </c>
      <c r="D382">
        <v>523</v>
      </c>
    </row>
    <row r="383" spans="1:4" x14ac:dyDescent="0.2">
      <c r="A383" t="s">
        <v>20</v>
      </c>
      <c r="B383">
        <v>190</v>
      </c>
      <c r="C383" t="s">
        <v>14</v>
      </c>
      <c r="D383">
        <v>141</v>
      </c>
    </row>
    <row r="384" spans="1:4" x14ac:dyDescent="0.2">
      <c r="A384" t="s">
        <v>20</v>
      </c>
      <c r="B384">
        <v>237</v>
      </c>
      <c r="C384" t="s">
        <v>14</v>
      </c>
      <c r="D384">
        <v>52</v>
      </c>
    </row>
    <row r="385" spans="1:4" x14ac:dyDescent="0.2">
      <c r="A385" t="s">
        <v>20</v>
      </c>
      <c r="B385">
        <v>196</v>
      </c>
      <c r="C385" t="s">
        <v>14</v>
      </c>
      <c r="D385">
        <v>225</v>
      </c>
    </row>
    <row r="386" spans="1:4" x14ac:dyDescent="0.2">
      <c r="A386" t="s">
        <v>20</v>
      </c>
      <c r="B386">
        <v>7295</v>
      </c>
      <c r="C386" t="s">
        <v>14</v>
      </c>
      <c r="D386">
        <v>38</v>
      </c>
    </row>
    <row r="387" spans="1:4" x14ac:dyDescent="0.2">
      <c r="A387" t="s">
        <v>20</v>
      </c>
      <c r="B387">
        <v>2893</v>
      </c>
      <c r="C387" t="s">
        <v>14</v>
      </c>
      <c r="D387">
        <v>15</v>
      </c>
    </row>
    <row r="388" spans="1:4" x14ac:dyDescent="0.2">
      <c r="A388" t="s">
        <v>20</v>
      </c>
      <c r="B388">
        <v>820</v>
      </c>
      <c r="C388" t="s">
        <v>14</v>
      </c>
      <c r="D388">
        <v>37</v>
      </c>
    </row>
    <row r="389" spans="1:4" x14ac:dyDescent="0.2">
      <c r="A389" t="s">
        <v>20</v>
      </c>
      <c r="B389">
        <v>2038</v>
      </c>
      <c r="C389" t="s">
        <v>14</v>
      </c>
      <c r="D389">
        <v>112</v>
      </c>
    </row>
    <row r="390" spans="1:4" x14ac:dyDescent="0.2">
      <c r="A390" t="s">
        <v>20</v>
      </c>
      <c r="B390">
        <v>116</v>
      </c>
      <c r="C390" t="s">
        <v>14</v>
      </c>
      <c r="D390">
        <v>21</v>
      </c>
    </row>
    <row r="391" spans="1:4" x14ac:dyDescent="0.2">
      <c r="A391" t="s">
        <v>20</v>
      </c>
      <c r="B391">
        <v>1345</v>
      </c>
      <c r="C391" t="s">
        <v>74</v>
      </c>
      <c r="D391">
        <v>976</v>
      </c>
    </row>
    <row r="392" spans="1:4" x14ac:dyDescent="0.2">
      <c r="A392" t="s">
        <v>20</v>
      </c>
      <c r="B392">
        <v>168</v>
      </c>
      <c r="C392" t="s">
        <v>14</v>
      </c>
      <c r="D392">
        <v>67</v>
      </c>
    </row>
    <row r="393" spans="1:4" x14ac:dyDescent="0.2">
      <c r="A393" t="s">
        <v>20</v>
      </c>
      <c r="B393">
        <v>137</v>
      </c>
      <c r="C393" t="s">
        <v>14</v>
      </c>
      <c r="D393">
        <v>78</v>
      </c>
    </row>
    <row r="394" spans="1:4" x14ac:dyDescent="0.2">
      <c r="A394" t="s">
        <v>20</v>
      </c>
      <c r="B394">
        <v>186</v>
      </c>
      <c r="C394" t="s">
        <v>14</v>
      </c>
      <c r="D394">
        <v>67</v>
      </c>
    </row>
    <row r="395" spans="1:4" x14ac:dyDescent="0.2">
      <c r="A395" t="s">
        <v>20</v>
      </c>
      <c r="B395">
        <v>125</v>
      </c>
      <c r="C395" t="s">
        <v>14</v>
      </c>
      <c r="D395">
        <v>263</v>
      </c>
    </row>
    <row r="396" spans="1:4" x14ac:dyDescent="0.2">
      <c r="A396" t="s">
        <v>20</v>
      </c>
      <c r="B396">
        <v>202</v>
      </c>
      <c r="C396" t="s">
        <v>14</v>
      </c>
      <c r="D396">
        <v>1691</v>
      </c>
    </row>
    <row r="397" spans="1:4" x14ac:dyDescent="0.2">
      <c r="A397" t="s">
        <v>20</v>
      </c>
      <c r="B397">
        <v>103</v>
      </c>
      <c r="C397" t="s">
        <v>14</v>
      </c>
      <c r="D397">
        <v>181</v>
      </c>
    </row>
    <row r="398" spans="1:4" x14ac:dyDescent="0.2">
      <c r="A398" t="s">
        <v>20</v>
      </c>
      <c r="B398">
        <v>1785</v>
      </c>
      <c r="C398" t="s">
        <v>14</v>
      </c>
      <c r="D398">
        <v>13</v>
      </c>
    </row>
    <row r="399" spans="1:4" x14ac:dyDescent="0.2">
      <c r="A399" t="s">
        <v>20</v>
      </c>
      <c r="B399">
        <v>157</v>
      </c>
      <c r="C399" t="s">
        <v>74</v>
      </c>
      <c r="D399">
        <v>160</v>
      </c>
    </row>
    <row r="400" spans="1:4" x14ac:dyDescent="0.2">
      <c r="A400" t="s">
        <v>20</v>
      </c>
      <c r="B400">
        <v>555</v>
      </c>
      <c r="C400" t="s">
        <v>14</v>
      </c>
      <c r="D400">
        <v>1</v>
      </c>
    </row>
    <row r="401" spans="1:4" x14ac:dyDescent="0.2">
      <c r="A401" t="s">
        <v>20</v>
      </c>
      <c r="B401">
        <v>297</v>
      </c>
      <c r="C401" t="s">
        <v>74</v>
      </c>
      <c r="D401">
        <v>2266</v>
      </c>
    </row>
    <row r="402" spans="1:4" x14ac:dyDescent="0.2">
      <c r="A402" t="s">
        <v>20</v>
      </c>
      <c r="B402">
        <v>123</v>
      </c>
      <c r="C402" t="s">
        <v>14</v>
      </c>
      <c r="D402">
        <v>21</v>
      </c>
    </row>
    <row r="403" spans="1:4" x14ac:dyDescent="0.2">
      <c r="A403" t="s">
        <v>20</v>
      </c>
      <c r="B403">
        <v>3036</v>
      </c>
      <c r="C403" t="s">
        <v>14</v>
      </c>
      <c r="D403">
        <v>830</v>
      </c>
    </row>
    <row r="404" spans="1:4" x14ac:dyDescent="0.2">
      <c r="A404" t="s">
        <v>20</v>
      </c>
      <c r="B404">
        <v>144</v>
      </c>
      <c r="C404" t="s">
        <v>14</v>
      </c>
      <c r="D404">
        <v>130</v>
      </c>
    </row>
    <row r="405" spans="1:4" x14ac:dyDescent="0.2">
      <c r="A405" t="s">
        <v>20</v>
      </c>
      <c r="B405">
        <v>121</v>
      </c>
      <c r="C405" t="s">
        <v>14</v>
      </c>
      <c r="D405">
        <v>55</v>
      </c>
    </row>
    <row r="406" spans="1:4" x14ac:dyDescent="0.2">
      <c r="A406" t="s">
        <v>20</v>
      </c>
      <c r="B406">
        <v>181</v>
      </c>
      <c r="C406" t="s">
        <v>14</v>
      </c>
      <c r="D406">
        <v>114</v>
      </c>
    </row>
    <row r="407" spans="1:4" x14ac:dyDescent="0.2">
      <c r="A407" t="s">
        <v>20</v>
      </c>
      <c r="B407">
        <v>122</v>
      </c>
      <c r="C407" t="s">
        <v>14</v>
      </c>
      <c r="D407">
        <v>594</v>
      </c>
    </row>
    <row r="408" spans="1:4" x14ac:dyDescent="0.2">
      <c r="A408" t="s">
        <v>20</v>
      </c>
      <c r="B408">
        <v>1071</v>
      </c>
      <c r="C408" t="s">
        <v>14</v>
      </c>
      <c r="D408">
        <v>24</v>
      </c>
    </row>
    <row r="409" spans="1:4" x14ac:dyDescent="0.2">
      <c r="A409" t="s">
        <v>20</v>
      </c>
      <c r="B409">
        <v>980</v>
      </c>
      <c r="C409" t="s">
        <v>14</v>
      </c>
      <c r="D409">
        <v>252</v>
      </c>
    </row>
    <row r="410" spans="1:4" x14ac:dyDescent="0.2">
      <c r="A410" t="s">
        <v>20</v>
      </c>
      <c r="B410">
        <v>536</v>
      </c>
      <c r="C410" t="s">
        <v>14</v>
      </c>
      <c r="D410">
        <v>67</v>
      </c>
    </row>
    <row r="411" spans="1:4" x14ac:dyDescent="0.2">
      <c r="A411" t="s">
        <v>20</v>
      </c>
      <c r="B411">
        <v>1991</v>
      </c>
      <c r="C411" t="s">
        <v>14</v>
      </c>
      <c r="D411">
        <v>742</v>
      </c>
    </row>
    <row r="412" spans="1:4" x14ac:dyDescent="0.2">
      <c r="A412" t="s">
        <v>20</v>
      </c>
      <c r="B412">
        <v>180</v>
      </c>
      <c r="C412" t="s">
        <v>14</v>
      </c>
      <c r="D412">
        <v>75</v>
      </c>
    </row>
    <row r="413" spans="1:4" x14ac:dyDescent="0.2">
      <c r="A413" t="s">
        <v>20</v>
      </c>
      <c r="B413">
        <v>130</v>
      </c>
      <c r="C413" t="s">
        <v>14</v>
      </c>
      <c r="D413">
        <v>4405</v>
      </c>
    </row>
    <row r="414" spans="1:4" x14ac:dyDescent="0.2">
      <c r="A414" t="s">
        <v>20</v>
      </c>
      <c r="B414">
        <v>122</v>
      </c>
      <c r="C414" t="s">
        <v>14</v>
      </c>
      <c r="D414">
        <v>92</v>
      </c>
    </row>
    <row r="415" spans="1:4" x14ac:dyDescent="0.2">
      <c r="A415" t="s">
        <v>20</v>
      </c>
      <c r="B415">
        <v>140</v>
      </c>
      <c r="C415" t="s">
        <v>14</v>
      </c>
      <c r="D415">
        <v>64</v>
      </c>
    </row>
    <row r="416" spans="1:4" x14ac:dyDescent="0.2">
      <c r="A416" t="s">
        <v>20</v>
      </c>
      <c r="B416">
        <v>3388</v>
      </c>
      <c r="C416" t="s">
        <v>14</v>
      </c>
      <c r="D416">
        <v>64</v>
      </c>
    </row>
    <row r="417" spans="1:4" x14ac:dyDescent="0.2">
      <c r="A417" t="s">
        <v>20</v>
      </c>
      <c r="B417">
        <v>280</v>
      </c>
      <c r="C417" t="s">
        <v>74</v>
      </c>
      <c r="D417">
        <v>75</v>
      </c>
    </row>
    <row r="418" spans="1:4" x14ac:dyDescent="0.2">
      <c r="A418" t="s">
        <v>20</v>
      </c>
      <c r="B418">
        <v>366</v>
      </c>
      <c r="C418" t="s">
        <v>14</v>
      </c>
      <c r="D418">
        <v>842</v>
      </c>
    </row>
    <row r="419" spans="1:4" x14ac:dyDescent="0.2">
      <c r="A419" t="s">
        <v>20</v>
      </c>
      <c r="B419">
        <v>270</v>
      </c>
      <c r="C419" t="s">
        <v>14</v>
      </c>
      <c r="D419">
        <v>112</v>
      </c>
    </row>
    <row r="420" spans="1:4" x14ac:dyDescent="0.2">
      <c r="A420" t="s">
        <v>20</v>
      </c>
      <c r="B420">
        <v>137</v>
      </c>
      <c r="C420" t="s">
        <v>74</v>
      </c>
      <c r="D420">
        <v>139</v>
      </c>
    </row>
    <row r="421" spans="1:4" x14ac:dyDescent="0.2">
      <c r="A421" t="s">
        <v>20</v>
      </c>
      <c r="B421">
        <v>3205</v>
      </c>
      <c r="C421" t="s">
        <v>14</v>
      </c>
      <c r="D421">
        <v>374</v>
      </c>
    </row>
    <row r="422" spans="1:4" x14ac:dyDescent="0.2">
      <c r="A422" t="s">
        <v>20</v>
      </c>
      <c r="B422">
        <v>288</v>
      </c>
      <c r="C422" t="s">
        <v>74</v>
      </c>
      <c r="D422">
        <v>1122</v>
      </c>
    </row>
    <row r="423" spans="1:4" x14ac:dyDescent="0.2">
      <c r="A423" t="s">
        <v>20</v>
      </c>
      <c r="B423">
        <v>148</v>
      </c>
    </row>
    <row r="424" spans="1:4" x14ac:dyDescent="0.2">
      <c r="A424" t="s">
        <v>20</v>
      </c>
      <c r="B424">
        <v>114</v>
      </c>
    </row>
    <row r="425" spans="1:4" x14ac:dyDescent="0.2">
      <c r="A425" t="s">
        <v>20</v>
      </c>
      <c r="B425">
        <v>1518</v>
      </c>
    </row>
    <row r="426" spans="1:4" x14ac:dyDescent="0.2">
      <c r="A426" t="s">
        <v>20</v>
      </c>
      <c r="B426">
        <v>166</v>
      </c>
    </row>
    <row r="427" spans="1:4" x14ac:dyDescent="0.2">
      <c r="A427" t="s">
        <v>20</v>
      </c>
      <c r="B427">
        <v>100</v>
      </c>
    </row>
    <row r="428" spans="1:4" x14ac:dyDescent="0.2">
      <c r="A428" t="s">
        <v>20</v>
      </c>
      <c r="B428">
        <v>235</v>
      </c>
    </row>
    <row r="429" spans="1:4" x14ac:dyDescent="0.2">
      <c r="A429" t="s">
        <v>20</v>
      </c>
      <c r="B429">
        <v>148</v>
      </c>
    </row>
    <row r="430" spans="1:4" x14ac:dyDescent="0.2">
      <c r="A430" t="s">
        <v>20</v>
      </c>
      <c r="B430">
        <v>198</v>
      </c>
    </row>
    <row r="431" spans="1:4" x14ac:dyDescent="0.2">
      <c r="A431" t="s">
        <v>20</v>
      </c>
      <c r="B431">
        <v>150</v>
      </c>
    </row>
    <row r="432" spans="1:4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C1">
    <cfRule type="containsText" dxfId="11" priority="9" operator="containsText" text="live">
      <formula>NOT(ISERROR(SEARCH("live",C1)))</formula>
    </cfRule>
    <cfRule type="containsText" dxfId="10" priority="10" operator="containsText" text="canceled">
      <formula>NOT(ISERROR(SEARCH("canceled",C1)))</formula>
    </cfRule>
    <cfRule type="containsText" dxfId="9" priority="11" operator="containsText" text="successful">
      <formula>NOT(ISERROR(SEARCH("successful",C1)))</formula>
    </cfRule>
    <cfRule type="containsText" dxfId="8" priority="12" operator="containsText" text="failed">
      <formula>NOT(ISERROR(SEARCH("failed",C1)))</formula>
    </cfRule>
  </conditionalFormatting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2:C422">
    <cfRule type="containsText" dxfId="3" priority="1" operator="containsText" text="live">
      <formula>NOT(ISERROR(SEARCH("live",C2)))</formula>
    </cfRule>
    <cfRule type="containsText" dxfId="2" priority="2" operator="containsText" text="canceled">
      <formula>NOT(ISERROR(SEARCH("canceled",C2)))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Launch Date Outcomes</vt:lpstr>
      <vt:lpstr>Goal Outcomes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Alice Johnson</cp:lastModifiedBy>
  <dcterms:created xsi:type="dcterms:W3CDTF">2021-09-29T18:52:28Z</dcterms:created>
  <dcterms:modified xsi:type="dcterms:W3CDTF">2022-09-19T18:02:44Z</dcterms:modified>
</cp:coreProperties>
</file>