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ortfolio Raw" sheetId="1" r:id="rId1"/>
    <sheet name="Sector Reference" sheetId="2" r:id="rId2"/>
    <sheet name="Portfolio Normalized" sheetId="3" r:id="rId3"/>
    <sheet name="Z-Score Comparison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Data>
    <row r="1">
      <c r="A1" t="str">
        <v>Symbol</v>
      </c>
      <c r="B1" t="str">
        <v>Sector</v>
      </c>
      <c r="C1" t="str">
        <v>Dividend Yield</v>
      </c>
      <c r="D1" t="str">
        <v>Profit Margins</v>
      </c>
      <c r="E1" t="str">
        <v>Debt to Equity</v>
      </c>
      <c r="F1" t="str">
        <v>P/E Ratio</v>
      </c>
      <c r="G1" t="str">
        <v>Discount from 52W High</v>
      </c>
    </row>
    <row r="2">
      <c r="A2" t="str">
        <v>GOOGL</v>
      </c>
      <c r="B2" t="str">
        <v>Communication Services</v>
      </c>
      <c r="C2">
        <v>0.005</v>
      </c>
      <c r="D2">
        <v>0.30857</v>
      </c>
      <c r="E2">
        <v>8.254</v>
      </c>
      <c r="F2">
        <v>19.266619</v>
      </c>
      <c r="G2">
        <v>0.023426486394750368</v>
      </c>
    </row>
    <row r="3">
      <c r="A3" t="str">
        <v>AAPL</v>
      </c>
      <c r="B3" t="str">
        <v>Technology</v>
      </c>
      <c r="C3">
        <v>0.0050999997</v>
      </c>
      <c r="D3">
        <v>0.24301</v>
      </c>
      <c r="E3">
        <v>146.994</v>
      </c>
      <c r="F3">
        <v>24.338146</v>
      </c>
      <c r="G3">
        <v>0.0007899811224648264</v>
      </c>
    </row>
    <row r="4">
      <c r="A4" t="str">
        <v>META</v>
      </c>
      <c r="B4" t="str">
        <v>Communication Services</v>
      </c>
      <c r="C4">
        <v>0.0033000002</v>
      </c>
      <c r="D4">
        <v>0.39113998</v>
      </c>
      <c r="E4">
        <v>26.763</v>
      </c>
      <c r="F4">
        <v>25.276854</v>
      </c>
      <c r="G4">
        <v>0.005807474659536062</v>
      </c>
    </row>
    <row r="5">
      <c r="A5" t="str">
        <v>MSFT</v>
      </c>
      <c r="B5" t="str">
        <v>Technology</v>
      </c>
      <c r="C5">
        <v>0.0073</v>
      </c>
      <c r="D5">
        <v>0.35789</v>
      </c>
      <c r="E5">
        <v>32.626</v>
      </c>
      <c r="F5">
        <v>30.535118</v>
      </c>
      <c r="G5">
        <v>0.008136970526567382</v>
      </c>
    </row>
  </sheetData>
  <ignoredErrors>
    <ignoredError numberStoredAsText="1" sqref="A1:G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cols>
    <col min="1" max="1" width="10.83203125" customWidth="1"/>
    <col min="2" max="2" width="15.83203125" customWidth="1"/>
    <col min="3" max="3" width="15.83203125" customWidth="1"/>
    <col min="4" max="4" width="15.83203125" customWidth="1"/>
    <col min="5" max="5" width="15.83203125" customWidth="1"/>
    <col min="6" max="6" width="15.83203125" customWidth="1"/>
    <col min="7" max="7" width="15.83203125" customWidth="1"/>
  </cols>
  <sheetData>
    <row r="1">
      <c r="A1" t="str">
        <v>Symbol</v>
      </c>
      <c r="B1" t="str">
        <v>Sector</v>
      </c>
      <c r="C1" t="str">
        <v>Dividend Yield</v>
      </c>
      <c r="D1" t="str">
        <v>Profit Margins</v>
      </c>
      <c r="E1" t="str">
        <v>Debt to Equity</v>
      </c>
      <c r="F1" t="str">
        <v>P/E Ratio</v>
      </c>
      <c r="G1" t="str">
        <v>Discount from 52W High</v>
      </c>
    </row>
    <row r="2">
      <c r="A2" t="str">
        <v>GOOGL</v>
      </c>
      <c r="B2" t="str">
        <v>Communication Services</v>
      </c>
      <c r="C2">
        <v>0.005</v>
      </c>
      <c r="D2">
        <v>0.30857</v>
      </c>
      <c r="E2">
        <v>8.254</v>
      </c>
      <c r="F2">
        <v>19.266619</v>
      </c>
      <c r="G2">
        <v>0.023426486394750368</v>
      </c>
    </row>
    <row r="3">
      <c r="A3" t="str">
        <v>GOOG</v>
      </c>
      <c r="B3" t="str">
        <v>Communication Services</v>
      </c>
      <c r="C3">
        <v>0.0049</v>
      </c>
      <c r="D3">
        <v>0.30857</v>
      </c>
      <c r="E3">
        <v>8.254</v>
      </c>
      <c r="F3">
        <v>19.435196</v>
      </c>
      <c r="G3">
        <v>0.023494077359232035</v>
      </c>
    </row>
    <row r="4">
      <c r="A4" t="str">
        <v>T</v>
      </c>
      <c r="B4" t="str">
        <v>Communication Services</v>
      </c>
      <c r="C4">
        <v>0.0404</v>
      </c>
      <c r="D4">
        <v>0.096429996</v>
      </c>
      <c r="E4">
        <v>119.246</v>
      </c>
      <c r="F4">
        <v>12.234955</v>
      </c>
      <c r="G4">
        <v>0.010959942259112204</v>
      </c>
    </row>
    <row r="5">
      <c r="A5" t="str">
        <v>CHTR</v>
      </c>
      <c r="B5" t="str">
        <v>Communication Services</v>
      </c>
      <c r="C5">
        <v>0</v>
      </c>
      <c r="D5">
        <v>0.094189994</v>
      </c>
      <c r="E5">
        <v>465.632</v>
      </c>
      <c r="F5">
        <v>11.503075</v>
      </c>
      <c r="G5">
        <v>0.015276398741521398</v>
      </c>
    </row>
    <row r="6">
      <c r="A6" t="str">
        <v>CMCSA</v>
      </c>
      <c r="B6" t="str">
        <v>Communication Services</v>
      </c>
      <c r="C6">
        <v>0.0376</v>
      </c>
      <c r="D6">
        <v>0.12714</v>
      </c>
      <c r="E6">
        <v>113.542</v>
      </c>
      <c r="F6">
        <v>7.943082</v>
      </c>
      <c r="G6">
        <v>0.012469486233323755</v>
      </c>
    </row>
    <row r="7">
      <c r="A7" t="str">
        <v>DASH</v>
      </c>
      <c r="B7" t="str">
        <v>Communication Services</v>
      </c>
      <c r="C7">
        <v>0</v>
      </c>
      <c r="D7">
        <v>0.03016</v>
      </c>
      <c r="E7">
        <v>6.278</v>
      </c>
      <c r="F7">
        <v>114.134834</v>
      </c>
      <c r="G7">
        <v>0.016341055995351877</v>
      </c>
    </row>
    <row r="8">
      <c r="A8" t="str">
        <v>EA</v>
      </c>
      <c r="B8" t="str">
        <v>Communication Services</v>
      </c>
      <c r="C8">
        <v>0.005</v>
      </c>
      <c r="D8">
        <v>0.15021</v>
      </c>
      <c r="E8">
        <v>34.732</v>
      </c>
      <c r="F8">
        <v>17.287224</v>
      </c>
      <c r="G8">
        <v>0.026088105144970536</v>
      </c>
    </row>
    <row r="9">
      <c r="A9" t="str">
        <v>FOXA</v>
      </c>
      <c r="B9" t="str">
        <v>Communication Services</v>
      </c>
      <c r="C9">
        <v>0.0098</v>
      </c>
      <c r="D9">
        <v>0.1158</v>
      </c>
      <c r="E9">
        <v>68.321</v>
      </c>
      <c r="F9">
        <v>14.699733</v>
      </c>
      <c r="G9">
        <v>0.009215757137694345</v>
      </c>
    </row>
    <row r="10">
      <c r="A10" t="str">
        <v>FOX</v>
      </c>
      <c r="B10" t="str">
        <v>Communication Services</v>
      </c>
      <c r="C10">
        <v>0.0106</v>
      </c>
      <c r="D10">
        <v>0.1158</v>
      </c>
      <c r="E10">
        <v>68.321</v>
      </c>
      <c r="F10">
        <v>21.459576</v>
      </c>
      <c r="G10">
        <v>0.0111764705882353</v>
      </c>
    </row>
    <row r="11">
      <c r="A11" t="str">
        <v>IPG</v>
      </c>
      <c r="B11" t="str">
        <v>Communication Services</v>
      </c>
      <c r="C11">
        <v>0.0544</v>
      </c>
      <c r="D11">
        <v>0.05485</v>
      </c>
      <c r="E11">
        <v>113.87</v>
      </c>
      <c r="F11">
        <v>8.801818</v>
      </c>
      <c r="G11">
        <v>0.004319210201563161</v>
      </c>
    </row>
    <row r="12">
      <c r="A12" t="str">
        <v>LYV</v>
      </c>
      <c r="B12" t="str">
        <v>Communication Services</v>
      </c>
      <c r="C12">
        <v>0</v>
      </c>
      <c r="D12">
        <v>0.04283</v>
      </c>
      <c r="E12">
        <v>393.218</v>
      </c>
      <c r="F12">
        <v>59.92975</v>
      </c>
      <c r="G12">
        <v>0.000895563516120112</v>
      </c>
    </row>
    <row r="13">
      <c r="A13" t="str">
        <v>META</v>
      </c>
      <c r="B13" t="str">
        <v>Communication Services</v>
      </c>
      <c r="C13">
        <v>0.0033000002</v>
      </c>
      <c r="D13">
        <v>0.39113998</v>
      </c>
      <c r="E13">
        <v>26.763</v>
      </c>
      <c r="F13">
        <v>25.276854</v>
      </c>
      <c r="G13">
        <v>0.005807474659536062</v>
      </c>
    </row>
    <row r="14">
      <c r="A14" t="str">
        <v>NFLX</v>
      </c>
      <c r="B14" t="str">
        <v>Communication Services</v>
      </c>
      <c r="C14">
        <v>0</v>
      </c>
      <c r="D14">
        <v>0.23074</v>
      </c>
      <c r="E14">
        <v>72.513</v>
      </c>
      <c r="F14">
        <v>50.269135</v>
      </c>
      <c r="G14">
        <v>0.0027861524743400964</v>
      </c>
    </row>
    <row r="15">
      <c r="A15" t="str">
        <v>NWSA</v>
      </c>
      <c r="B15" t="str">
        <v>Communication Services</v>
      </c>
      <c r="C15">
        <v>0.0072000003</v>
      </c>
      <c r="D15">
        <v>0.04743</v>
      </c>
      <c r="E15">
        <v>32.188</v>
      </c>
      <c r="F15">
        <v>26.17453</v>
      </c>
      <c r="G15">
        <v>0.022030313711667252</v>
      </c>
    </row>
    <row r="16">
      <c r="A16" t="str">
        <v>NWS</v>
      </c>
      <c r="B16" t="str">
        <v>Communication Services</v>
      </c>
      <c r="C16">
        <v>0.0062</v>
      </c>
      <c r="D16">
        <v>0.04743</v>
      </c>
      <c r="E16">
        <v>32.188</v>
      </c>
      <c r="F16">
        <v>39.091465</v>
      </c>
      <c r="G16">
        <v>0.006816421378776107</v>
      </c>
    </row>
    <row r="17">
      <c r="A17" t="str">
        <v>OMC</v>
      </c>
      <c r="B17" t="str">
        <v>Communication Services</v>
      </c>
      <c r="C17">
        <v>0.0381</v>
      </c>
      <c r="D17">
        <v>0.09205</v>
      </c>
      <c r="E17">
        <v>129.051</v>
      </c>
      <c r="F17">
        <v>8.503472</v>
      </c>
      <c r="G17">
        <v>0.0032276051820767683</v>
      </c>
    </row>
    <row r="18">
      <c r="A18" t="str">
        <v>PARA</v>
      </c>
      <c r="B18" t="str">
        <v>Communication Services</v>
      </c>
      <c r="C18">
        <v>0.0168</v>
      </c>
      <c r="D18">
        <v>-0.19094999</v>
      </c>
      <c r="E18">
        <v>91.724</v>
      </c>
      <c r="F18">
        <v>7.285276</v>
      </c>
      <c r="G18">
        <v>0.00461022632020115</v>
      </c>
    </row>
    <row r="19">
      <c r="A19" t="str">
        <v>TMUS</v>
      </c>
      <c r="B19" t="str">
        <v>Communication Services</v>
      </c>
      <c r="C19">
        <v>0.0146</v>
      </c>
      <c r="D19">
        <v>0.14413</v>
      </c>
      <c r="E19">
        <v>199.152</v>
      </c>
      <c r="F19">
        <v>22.547329</v>
      </c>
      <c r="G19">
        <v>0.006114186565314343</v>
      </c>
    </row>
    <row r="20">
      <c r="A20" t="str">
        <v>TTWO</v>
      </c>
      <c r="B20" t="str">
        <v>Communication Services</v>
      </c>
      <c r="C20">
        <v>0</v>
      </c>
      <c r="D20">
        <v>-0.79503</v>
      </c>
      <c r="E20">
        <v>192.071</v>
      </c>
      <c r="F20">
        <v>28.958546</v>
      </c>
      <c r="G20">
        <v>0.005976357267951003</v>
      </c>
    </row>
    <row r="21">
      <c r="A21" t="str">
        <v>TKO</v>
      </c>
      <c r="B21" t="str">
        <v>Communication Services</v>
      </c>
      <c r="C21">
        <v>0.0095</v>
      </c>
      <c r="D21">
        <v>0.06022</v>
      </c>
      <c r="E21">
        <v>30.107</v>
      </c>
      <c r="F21">
        <v>48.527775</v>
      </c>
      <c r="G21">
        <v>0.016451895408482572</v>
      </c>
    </row>
    <row r="22">
      <c r="A22" t="str">
        <v>VZ</v>
      </c>
      <c r="B22" t="str">
        <v>Communication Services</v>
      </c>
      <c r="C22">
        <v>0.0619</v>
      </c>
      <c r="D22">
        <v>0.13144</v>
      </c>
      <c r="E22">
        <v>169.089</v>
      </c>
      <c r="F22">
        <v>9.1712475</v>
      </c>
      <c r="G22">
        <v>0.010492700729927026</v>
      </c>
    </row>
    <row r="23">
      <c r="A23" t="str">
        <v>DIS</v>
      </c>
      <c r="B23" t="str">
        <v>Communication Services</v>
      </c>
      <c r="C23">
        <v>0.0091</v>
      </c>
      <c r="D23">
        <v>0.09475</v>
      </c>
      <c r="E23">
        <v>39.432</v>
      </c>
      <c r="F23">
        <v>21.673786</v>
      </c>
      <c r="G23">
        <v>0.0010739216037228417</v>
      </c>
    </row>
    <row r="24">
      <c r="A24" t="str">
        <v>WBD</v>
      </c>
      <c r="B24" t="str">
        <v>Communication Services</v>
      </c>
      <c r="C24">
        <v>0</v>
      </c>
      <c r="D24">
        <v>-0.28162</v>
      </c>
      <c r="E24">
        <v>106.412</v>
      </c>
      <c r="F24">
        <v>-69.26923</v>
      </c>
      <c r="G24">
        <v>0.000554938956714651</v>
      </c>
    </row>
    <row r="25">
      <c r="A25" t="str">
        <v>OUR MEAN</v>
      </c>
      <c r="B25" t="str">
        <v/>
      </c>
      <c r="C25">
        <v>0.01453913045652174</v>
      </c>
      <c r="D25">
        <v>0.06157739043478259</v>
      </c>
      <c r="E25">
        <v>109.58078260869564</v>
      </c>
      <c r="F25">
        <v>22.822002065217397</v>
      </c>
      <c r="G25">
        <v>0.010417597731764565</v>
      </c>
    </row>
    <row r="26">
      <c r="A26" t="str">
        <v>OUR STDEV</v>
      </c>
      <c r="B26" t="str">
        <v/>
      </c>
      <c r="C26">
        <v>0.01803216302069066</v>
      </c>
      <c r="D26">
        <v>0.22940302806275004</v>
      </c>
      <c r="E26">
        <v>113.8436591848879</v>
      </c>
      <c r="F26">
        <v>30.46340248938333</v>
      </c>
      <c r="G26">
        <v>0.007663708478974685</v>
      </c>
    </row>
    <row r="27">
      <c r="A27" t="str">
        <v>EXCEL MEAN</v>
      </c>
      <c r="B27" t="str">
        <v/>
      </c>
      <c r="C27">
        <f>AVERAGE(C2:C24)</f>
      </c>
      <c r="D27">
        <f>AVERAGE(D2:D24)</f>
      </c>
      <c r="E27">
        <f>AVERAGE(E2:E24)</f>
      </c>
      <c r="F27">
        <f>AVERAGE(F2:F24)</f>
      </c>
      <c r="G27">
        <f>AVERAGE(G2:G24)</f>
      </c>
    </row>
    <row r="28">
      <c r="A28" t="str">
        <v>EXCEL STDEV</v>
      </c>
      <c r="B28" t="str">
        <v/>
      </c>
      <c r="C28">
        <f>STDEV(C2:C24)</f>
      </c>
      <c r="D28">
        <f>STDEV(D2:D24)</f>
      </c>
      <c r="E28">
        <f>STDEV(E2:E24)</f>
      </c>
      <c r="F28">
        <f>STDEV(F2:F24)</f>
      </c>
      <c r="G28">
        <f>STDEV(G2:G24)</f>
      </c>
    </row>
  </sheetData>
  <ignoredErrors>
    <ignoredError numberStoredAsText="1" sqref="A1:G28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Data>
    <row r="1">
      <c r="A1" t="str">
        <v>Symbol</v>
      </c>
      <c r="B1" t="str">
        <v>Health Score</v>
      </c>
      <c r="C1" t="str">
        <v>Value Score</v>
      </c>
      <c r="D1" t="str">
        <v>Total Score</v>
      </c>
    </row>
    <row r="2">
      <c r="A2" t="str">
        <v>GOOGL</v>
      </c>
      <c r="B2">
        <v>96.05319707489454</v>
      </c>
      <c r="C2">
        <v>100</v>
      </c>
      <c r="D2">
        <v>100</v>
      </c>
    </row>
    <row r="3">
      <c r="A3" t="str">
        <v>AAPL</v>
      </c>
      <c r="B3">
        <v>50</v>
      </c>
      <c r="C3">
        <v>50</v>
      </c>
      <c r="D3">
        <v>50</v>
      </c>
    </row>
    <row r="4">
      <c r="A4" t="str">
        <v>META</v>
      </c>
      <c r="B4">
        <v>99.22009806722488</v>
      </c>
      <c r="C4">
        <v>59.497378817906416</v>
      </c>
      <c r="D4">
        <v>71.82444586443386</v>
      </c>
    </row>
    <row r="5">
      <c r="A5" t="str">
        <v>MSFT</v>
      </c>
      <c r="B5">
        <v>100</v>
      </c>
      <c r="C5">
        <v>60.200539477765204</v>
      </c>
      <c r="D5">
        <v>72.56788595322104</v>
      </c>
    </row>
  </sheetData>
  <ignoredErrors>
    <ignoredError numberStoredAsText="1" sqref="A1:D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cols>
    <col min="1" max="1" width="10.83203125" customWidth="1"/>
    <col min="2" max="2" width="15.83203125" customWidth="1"/>
    <col min="3" max="3" width="20.83203125" customWidth="1"/>
    <col min="4" max="4" width="20.83203125" customWidth="1"/>
    <col min="5" max="5" width="15.83203125" customWidth="1"/>
    <col min="6" max="6" width="20.83203125" customWidth="1"/>
    <col min="7" max="7" width="20.83203125" customWidth="1"/>
    <col min="8" max="8" width="15.83203125" customWidth="1"/>
    <col min="9" max="9" width="20.83203125" customWidth="1"/>
    <col min="10" max="10" width="20.83203125" customWidth="1"/>
    <col min="11" max="11" width="15.83203125" customWidth="1"/>
    <col min="12" max="12" width="20.83203125" customWidth="1"/>
    <col min="13" max="13" width="20.83203125" customWidth="1"/>
    <col min="14" max="14" width="20.83203125" customWidth="1"/>
    <col min="15" max="15" width="20.83203125" customWidth="1"/>
    <col min="16" max="16" width="20.83203125" customWidth="1"/>
  </cols>
  <sheetData>
    <row r="1">
      <c r="A1" t="str">
        <v>Symbol</v>
      </c>
      <c r="B1" t="str">
        <v>Dividend Yield</v>
      </c>
      <c r="C1" t="str">
        <v>Our Dividend Yield Z-Score</v>
      </c>
      <c r="D1" t="str">
        <v>Excel Dividend Yield Z-Score</v>
      </c>
      <c r="E1" t="str">
        <v>Profit Margins</v>
      </c>
      <c r="F1" t="str">
        <v>Our Profit Margins Z-Score</v>
      </c>
      <c r="G1" t="str">
        <v>Excel Profit Margins Z-Score</v>
      </c>
      <c r="H1" t="str">
        <v>Debt to Equity</v>
      </c>
      <c r="I1" t="str">
        <v>Our Debt to Equity Z-Score</v>
      </c>
      <c r="J1" t="str">
        <v>Excel Debt to Equity Z-Score</v>
      </c>
      <c r="K1" t="str">
        <v>P/E Ratio</v>
      </c>
      <c r="L1" t="str">
        <v>Our P/E Ratio Z-Score</v>
      </c>
      <c r="M1" t="str">
        <v>Excel P/E Ratio Z-Score</v>
      </c>
      <c r="N1" t="str">
        <v>Discount from 52W High</v>
      </c>
      <c r="O1" t="str">
        <v>Our Discount Z-Score</v>
      </c>
      <c r="P1" t="str">
        <v>Excel Discount Z-Score</v>
      </c>
    </row>
    <row r="2">
      <c r="A2" t="str">
        <v>GOOGL</v>
      </c>
      <c r="B2">
        <v>0.005</v>
      </c>
      <c r="C2">
        <v>-0.796818046550493</v>
      </c>
      <c r="D2">
        <f>STANDARDIZE(0.005,AVERAGE('Sector Reference'!C:C),STDEV('Sector Reference'!C:C))</f>
      </c>
      <c r="E2">
        <v>0.30857</v>
      </c>
      <c r="F2">
        <v>1.0766754547706145</v>
      </c>
      <c r="G2">
        <f>STANDARDIZE(0.30857,AVERAGE('Sector Reference'!D:D),STDEV('Sector Reference'!D:D))</f>
      </c>
      <c r="H2">
        <v>8.254</v>
      </c>
      <c r="I2">
        <v>-0.8900520532648708</v>
      </c>
      <c r="J2">
        <f>STANDARDIZE(8.254,AVERAGE('Sector Reference'!E:E),STDEV('Sector Reference'!E:E))</f>
      </c>
      <c r="K2">
        <v>19.266619</v>
      </c>
      <c r="L2">
        <v>-0.1167099790135547</v>
      </c>
      <c r="M2">
        <f>STANDARDIZE(19.266619,AVERAGE('Sector Reference'!F:F),STDEV('Sector Reference'!F:F))</f>
      </c>
      <c r="N2">
        <v>0.023426486394750368</v>
      </c>
      <c r="O2">
        <v>1.6974665331641425</v>
      </c>
      <c r="P2">
        <f>STANDARDIZE(0.023426486394750368,AVERAGE('Sector Reference'!G:G),STDEV('Sector Reference'!G:G))</f>
      </c>
    </row>
    <row r="3">
      <c r="A3" t="str">
        <v>AAPL</v>
      </c>
      <c r="B3">
        <v>0.0050999997</v>
      </c>
      <c r="C3">
        <v>-0.7913866647836603</v>
      </c>
      <c r="D3">
        <f>STANDARDIZE(0.0050999997,AVERAGE('Sector Reference'!C:C),STDEV('Sector Reference'!C:C))</f>
      </c>
      <c r="E3">
        <v>0.24301</v>
      </c>
      <c r="F3">
        <v>0.7908902122930523</v>
      </c>
      <c r="G3">
        <f>STANDARDIZE(0.24301,AVERAGE('Sector Reference'!D:D),STDEV('Sector Reference'!D:D))</f>
      </c>
      <c r="H3">
        <v>146.994</v>
      </c>
      <c r="I3">
        <v>0.3286368134965109</v>
      </c>
      <c r="J3">
        <f>STANDARDIZE(146.994,AVERAGE('Sector Reference'!E:E),STDEV('Sector Reference'!E:E))</f>
      </c>
      <c r="K3">
        <v>24.338146</v>
      </c>
      <c r="L3">
        <v>0.04976935637150137</v>
      </c>
      <c r="M3">
        <f>STANDARDIZE(24.338146,AVERAGE('Sector Reference'!F:F),STDEV('Sector Reference'!F:F))</f>
      </c>
      <c r="N3">
        <v>0.0007899811224648264</v>
      </c>
      <c r="O3">
        <v>-1.2562608084210165</v>
      </c>
      <c r="P3">
        <f>STANDARDIZE(0.0007899811224648264,AVERAGE('Sector Reference'!G:G),STDEV('Sector Reference'!G:G))</f>
      </c>
    </row>
    <row r="4">
      <c r="A4" t="str">
        <v>META</v>
      </c>
      <c r="B4">
        <v>0.0033000002</v>
      </c>
      <c r="C4">
        <v>-0.8891518027251564</v>
      </c>
      <c r="D4">
        <f>STANDARDIZE(0.0033000002,AVERAGE('Sector Reference'!C:C),STDEV('Sector Reference'!C:C))</f>
      </c>
      <c r="E4">
        <v>0.39113998</v>
      </c>
      <c r="F4">
        <v>1.4366095877124607</v>
      </c>
      <c r="G4">
        <f>STANDARDIZE(0.39113998,AVERAGE('Sector Reference'!D:D),STDEV('Sector Reference'!D:D))</f>
      </c>
      <c r="H4">
        <v>26.763</v>
      </c>
      <c r="I4">
        <v>-0.7274694366086331</v>
      </c>
      <c r="J4">
        <f>STANDARDIZE(26.763,AVERAGE('Sector Reference'!E:E),STDEV('Sector Reference'!E:E))</f>
      </c>
      <c r="K4">
        <v>25.276854</v>
      </c>
      <c r="L4">
        <v>0.08058364247520063</v>
      </c>
      <c r="M4">
        <f>STANDARDIZE(25.276854,AVERAGE('Sector Reference'!F:F),STDEV('Sector Reference'!F:F))</f>
      </c>
      <c r="N4">
        <v>0.005807474659536062</v>
      </c>
      <c r="O4">
        <v>-0.6015525101034744</v>
      </c>
      <c r="P4">
        <f>STANDARDIZE(0.005807474659536062,AVERAGE('Sector Reference'!G:G),STDEV('Sector Reference'!G:G))</f>
      </c>
    </row>
    <row r="5">
      <c r="A5" t="str">
        <v>MSFT</v>
      </c>
      <c r="B5">
        <v>0.0073</v>
      </c>
      <c r="C5">
        <v>-0.6718958911468715</v>
      </c>
      <c r="D5">
        <f>STANDARDIZE(0.0073,AVERAGE('Sector Reference'!C:C),STDEV('Sector Reference'!C:C))</f>
      </c>
      <c r="E5">
        <v>0.35789</v>
      </c>
      <c r="F5">
        <v>1.2916682576838747</v>
      </c>
      <c r="G5">
        <f>STANDARDIZE(0.35789,AVERAGE('Sector Reference'!D:D),STDEV('Sector Reference'!D:D))</f>
      </c>
      <c r="H5">
        <v>32.626</v>
      </c>
      <c r="I5">
        <v>-0.6759689837772797</v>
      </c>
      <c r="J5">
        <f>STANDARDIZE(32.626,AVERAGE('Sector Reference'!E:E),STDEV('Sector Reference'!E:E))</f>
      </c>
      <c r="K5">
        <v>30.535118</v>
      </c>
      <c r="L5">
        <v>0.2531928578060402</v>
      </c>
      <c r="M5">
        <f>STANDARDIZE(30.535118,AVERAGE('Sector Reference'!F:F),STDEV('Sector Reference'!F:F))</f>
      </c>
      <c r="N5">
        <v>0.008136970526567382</v>
      </c>
      <c r="O5">
        <v>-0.29758793819650925</v>
      </c>
      <c r="P5">
        <f>STANDARDIZE(0.008136970526567382,AVERAGE('Sector Reference'!G:G),STDEV('Sector Reference'!G:G))</f>
      </c>
    </row>
  </sheetData>
  <ignoredErrors>
    <ignoredError numberStoredAsText="1" sqref="A1:P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 Raw</vt:lpstr>
      <vt:lpstr>Sector Reference</vt:lpstr>
      <vt:lpstr>Portfolio Normalized</vt:lpstr>
      <vt:lpstr>Z-Score Comparison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