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rtfolio Raw" sheetId="1" r:id="rId1"/>
    <sheet name="Sector Reference" sheetId="2" r:id="rId2"/>
    <sheet name="Portfolio Normalized" sheetId="3" r:id="rId3"/>
    <sheet name="Z-Score Comparis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Symbol</v>
      </c>
      <c r="B1" t="str">
        <v>Sector</v>
      </c>
      <c r="C1" t="str">
        <v>Dividend Yield</v>
      </c>
      <c r="D1" t="str">
        <v>Profit Margins</v>
      </c>
      <c r="E1" t="str">
        <v>Debt to Equity</v>
      </c>
      <c r="F1" t="str">
        <v>P/E Ratio</v>
      </c>
      <c r="G1" t="str">
        <v>Discount from 52W High</v>
      </c>
    </row>
    <row r="2">
      <c r="A2" t="str">
        <v>GOOGL</v>
      </c>
      <c r="B2" t="str">
        <v>Communication Services</v>
      </c>
      <c r="C2">
        <v>0.005</v>
      </c>
      <c r="D2">
        <v>0.30857</v>
      </c>
      <c r="E2">
        <v>8.254</v>
      </c>
      <c r="F2">
        <v>18.301338</v>
      </c>
      <c r="G2">
        <v>0.20801738710456422</v>
      </c>
    </row>
    <row r="3">
      <c r="A3" t="str">
        <v>AAPL</v>
      </c>
      <c r="B3" t="str">
        <v>Technology</v>
      </c>
      <c r="C3">
        <v>0.005</v>
      </c>
      <c r="D3">
        <v>0.24301</v>
      </c>
      <c r="E3">
        <v>146.994</v>
      </c>
      <c r="F3">
        <v>24.892899</v>
      </c>
      <c r="G3">
        <v>0.20469050365244137</v>
      </c>
    </row>
    <row r="4">
      <c r="A4" t="str">
        <v>META</v>
      </c>
      <c r="B4" t="str">
        <v>Communication Services</v>
      </c>
      <c r="C4">
        <v>0.0033000002</v>
      </c>
      <c r="D4">
        <v>0.39113998</v>
      </c>
      <c r="E4">
        <v>26.763</v>
      </c>
      <c r="F4">
        <v>25.181818</v>
      </c>
      <c r="G4">
        <v>0.14011148452578578</v>
      </c>
    </row>
    <row r="5">
      <c r="A5" t="str">
        <v>MSFT</v>
      </c>
      <c r="B5" t="str">
        <v>Technology</v>
      </c>
      <c r="C5">
        <v>0.0072000003</v>
      </c>
      <c r="D5">
        <v>0.35789</v>
      </c>
      <c r="E5">
        <v>32.626</v>
      </c>
      <c r="F5">
        <v>30.646824</v>
      </c>
      <c r="G5">
        <v>0.021735881285363523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cols>
    <col min="1" max="1" width="10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Symbol</v>
      </c>
      <c r="B1" t="str">
        <v>Sector</v>
      </c>
      <c r="C1" t="str">
        <v>Dividend Yield</v>
      </c>
      <c r="D1" t="str">
        <v>Profit Margins</v>
      </c>
      <c r="E1" t="str">
        <v>Debt to Equity</v>
      </c>
      <c r="F1" t="str">
        <v>P/E Ratio</v>
      </c>
      <c r="G1" t="str">
        <v>Discount from 52W High</v>
      </c>
    </row>
    <row r="2">
      <c r="A2" t="str">
        <v>GOOGL</v>
      </c>
      <c r="B2" t="str">
        <v>Communication Services</v>
      </c>
      <c r="C2">
        <v>0.005</v>
      </c>
      <c r="D2">
        <v>0.30857</v>
      </c>
      <c r="E2">
        <v>8.254</v>
      </c>
      <c r="F2">
        <v>18.301338</v>
      </c>
      <c r="G2">
        <v>0.20801738710456422</v>
      </c>
    </row>
    <row r="3">
      <c r="A3" t="str">
        <v>GOOG</v>
      </c>
      <c r="B3" t="str">
        <v>Communication Services</v>
      </c>
      <c r="C3">
        <v>0.005</v>
      </c>
      <c r="D3">
        <v>0.30857</v>
      </c>
      <c r="E3">
        <v>8.254</v>
      </c>
      <c r="F3">
        <v>18.47151</v>
      </c>
      <c r="G3">
        <v>0.20785816962146622</v>
      </c>
    </row>
    <row r="4">
      <c r="A4" t="str">
        <v>T</v>
      </c>
      <c r="B4" t="str">
        <v>Communication Services</v>
      </c>
      <c r="C4">
        <v>0.0396</v>
      </c>
      <c r="D4">
        <v>0.096429996</v>
      </c>
      <c r="E4">
        <v>119.246</v>
      </c>
      <c r="F4">
        <v>12.401786</v>
      </c>
      <c r="G4">
        <v>0.043058904581467446</v>
      </c>
    </row>
    <row r="5">
      <c r="A5" t="str">
        <v>CHTR</v>
      </c>
      <c r="B5" t="str">
        <v>Communication Services</v>
      </c>
      <c r="C5">
        <v>0</v>
      </c>
      <c r="D5">
        <v>0.094189994</v>
      </c>
      <c r="E5">
        <v>465.632</v>
      </c>
      <c r="F5">
        <v>11.835942</v>
      </c>
      <c r="G5">
        <v>0.03104836864503728</v>
      </c>
    </row>
    <row r="6">
      <c r="A6" t="str">
        <v>CMCSA</v>
      </c>
      <c r="B6" t="str">
        <v>Communication Services</v>
      </c>
      <c r="C6">
        <v>0.0372</v>
      </c>
      <c r="D6">
        <v>0.12714</v>
      </c>
      <c r="E6">
        <v>113.542</v>
      </c>
      <c r="F6">
        <v>8.12557</v>
      </c>
      <c r="G6">
        <v>0.21452218053409838</v>
      </c>
    </row>
    <row r="7">
      <c r="A7" t="str">
        <v>DASH</v>
      </c>
      <c r="B7" t="str">
        <v>Communication Services</v>
      </c>
      <c r="C7">
        <v>0</v>
      </c>
      <c r="D7">
        <v>0.03016</v>
      </c>
      <c r="E7">
        <v>6.278</v>
      </c>
      <c r="F7">
        <v>115.26966</v>
      </c>
      <c r="G7">
        <v>0.04676066807591348</v>
      </c>
    </row>
    <row r="8">
      <c r="A8" t="str">
        <v>EA</v>
      </c>
      <c r="B8" t="str">
        <v>Communication Services</v>
      </c>
      <c r="C8">
        <v>0.0050999997</v>
      </c>
      <c r="D8">
        <v>0.15021</v>
      </c>
      <c r="E8">
        <v>34.732</v>
      </c>
      <c r="F8">
        <v>17.810081</v>
      </c>
      <c r="G8">
        <v>0.09839762611275972</v>
      </c>
    </row>
    <row r="9">
      <c r="A9" t="str">
        <v>FOXA</v>
      </c>
      <c r="B9" t="str">
        <v>Communication Services</v>
      </c>
      <c r="C9">
        <v>0.0097</v>
      </c>
      <c r="D9">
        <v>0.1158</v>
      </c>
      <c r="E9">
        <v>68.321</v>
      </c>
      <c r="F9">
        <v>15.147453</v>
      </c>
      <c r="G9">
        <v>0.038134150493701086</v>
      </c>
    </row>
    <row r="10">
      <c r="A10" t="str">
        <v>FOX</v>
      </c>
      <c r="B10" t="str">
        <v>Communication Services</v>
      </c>
      <c r="C10">
        <v>0.0105</v>
      </c>
      <c r="D10">
        <v>0.1158</v>
      </c>
      <c r="E10">
        <v>68.321</v>
      </c>
      <c r="F10">
        <v>22.195745</v>
      </c>
      <c r="G10">
        <v>0.051636363636363695</v>
      </c>
    </row>
    <row r="11">
      <c r="A11" t="str">
        <v>IPG</v>
      </c>
      <c r="B11" t="str">
        <v>Communication Services</v>
      </c>
      <c r="C11">
        <v>0.051799998</v>
      </c>
      <c r="D11">
        <v>0.05485</v>
      </c>
      <c r="E11">
        <v>113.87</v>
      </c>
      <c r="F11">
        <v>9.167273</v>
      </c>
      <c r="G11">
        <v>0.23721633888048402</v>
      </c>
    </row>
    <row r="12">
      <c r="A12" t="str">
        <v>LYV</v>
      </c>
      <c r="B12" t="str">
        <v>Communication Services</v>
      </c>
      <c r="C12">
        <v>0</v>
      </c>
      <c r="D12">
        <v>0.04283</v>
      </c>
      <c r="E12">
        <v>393.218</v>
      </c>
      <c r="F12">
        <v>60.45041</v>
      </c>
      <c r="G12">
        <v>0.0726465927099842</v>
      </c>
    </row>
    <row r="13">
      <c r="A13" t="str">
        <v>META</v>
      </c>
      <c r="B13" t="str">
        <v>Communication Services</v>
      </c>
      <c r="C13">
        <v>0.0033000002</v>
      </c>
      <c r="D13">
        <v>0.39113998</v>
      </c>
      <c r="E13">
        <v>26.763</v>
      </c>
      <c r="F13">
        <v>25.181818</v>
      </c>
      <c r="G13">
        <v>0.14011148452578578</v>
      </c>
    </row>
    <row r="14">
      <c r="A14" t="str">
        <v>NFLX</v>
      </c>
      <c r="B14" t="str">
        <v>Communication Services</v>
      </c>
      <c r="C14">
        <v>0</v>
      </c>
      <c r="D14">
        <v>0.23074</v>
      </c>
      <c r="E14">
        <v>72.513</v>
      </c>
      <c r="F14">
        <v>50.126995</v>
      </c>
      <c r="G14">
        <v>0.003744254074383634</v>
      </c>
    </row>
    <row r="15">
      <c r="A15" t="str">
        <v>NWSA</v>
      </c>
      <c r="B15" t="str">
        <v>Communication Services</v>
      </c>
      <c r="C15">
        <v>0.0070999996</v>
      </c>
      <c r="D15">
        <v>0.04743</v>
      </c>
      <c r="E15">
        <v>32.188</v>
      </c>
      <c r="F15">
        <v>26.726416</v>
      </c>
      <c r="G15">
        <v>0.07689801238188344</v>
      </c>
    </row>
    <row r="16">
      <c r="A16" t="str">
        <v>NWS</v>
      </c>
      <c r="B16" t="str">
        <v>Communication Services</v>
      </c>
      <c r="C16">
        <v>0.0061000003</v>
      </c>
      <c r="D16">
        <v>0.04743</v>
      </c>
      <c r="E16">
        <v>32.188</v>
      </c>
      <c r="F16">
        <v>39.97561</v>
      </c>
      <c r="G16">
        <v>0.07007092198581558</v>
      </c>
    </row>
    <row r="17">
      <c r="A17" t="str">
        <v>OMC</v>
      </c>
      <c r="B17" t="str">
        <v>Communication Services</v>
      </c>
      <c r="C17">
        <v>0.0364</v>
      </c>
      <c r="D17">
        <v>0.09205</v>
      </c>
      <c r="E17">
        <v>129.051</v>
      </c>
      <c r="F17">
        <v>8.806712</v>
      </c>
      <c r="G17">
        <v>0.28887850467289716</v>
      </c>
    </row>
    <row r="18">
      <c r="A18" t="str">
        <v>PARA</v>
      </c>
      <c r="B18" t="str">
        <v>Communication Services</v>
      </c>
      <c r="C18">
        <v>0.017</v>
      </c>
      <c r="D18">
        <v>-0.19094999</v>
      </c>
      <c r="E18">
        <v>91.724</v>
      </c>
      <c r="F18">
        <v>7.2822084</v>
      </c>
      <c r="G18">
        <v>0.09042145593869742</v>
      </c>
    </row>
    <row r="19">
      <c r="A19" t="str">
        <v>TMUS</v>
      </c>
      <c r="B19" t="str">
        <v>Communication Services</v>
      </c>
      <c r="C19">
        <v>0.014400001</v>
      </c>
      <c r="D19">
        <v>0.14413</v>
      </c>
      <c r="E19">
        <v>199.152</v>
      </c>
      <c r="F19">
        <v>22.606373</v>
      </c>
      <c r="G19">
        <v>0.12759955152085067</v>
      </c>
    </row>
    <row r="20">
      <c r="A20" t="str">
        <v>TTWO</v>
      </c>
      <c r="B20" t="str">
        <v>Communication Services</v>
      </c>
      <c r="C20">
        <v>0</v>
      </c>
      <c r="D20">
        <v>-0.79503</v>
      </c>
      <c r="E20">
        <v>192.071</v>
      </c>
      <c r="F20">
        <v>30.293367</v>
      </c>
      <c r="G20">
        <v>0.013622393886535432</v>
      </c>
    </row>
    <row r="21">
      <c r="A21" t="str">
        <v>TKO</v>
      </c>
      <c r="B21" t="str">
        <v>Communication Services</v>
      </c>
      <c r="C21">
        <v>0.0093</v>
      </c>
      <c r="D21">
        <v>0.06022</v>
      </c>
      <c r="E21">
        <v>30.107</v>
      </c>
      <c r="F21">
        <v>50.228397</v>
      </c>
      <c r="G21">
        <v>0.09129487966943992</v>
      </c>
    </row>
    <row r="22">
      <c r="A22" t="str">
        <v>VZ</v>
      </c>
      <c r="B22" t="str">
        <v>Communication Services</v>
      </c>
      <c r="C22">
        <v>0.0612</v>
      </c>
      <c r="D22">
        <v>0.13144</v>
      </c>
      <c r="E22">
        <v>169.089</v>
      </c>
      <c r="F22">
        <v>9.348838</v>
      </c>
      <c r="G22">
        <v>0.06630067567567569</v>
      </c>
    </row>
    <row r="23">
      <c r="A23" t="str">
        <v>DIS</v>
      </c>
      <c r="B23" t="str">
        <v>Communication Services</v>
      </c>
      <c r="C23">
        <v>0.0089</v>
      </c>
      <c r="D23">
        <v>0.09475</v>
      </c>
      <c r="E23">
        <v>39.432</v>
      </c>
      <c r="F23">
        <v>21.817476</v>
      </c>
      <c r="G23">
        <v>0.052853409761443114</v>
      </c>
    </row>
    <row r="24">
      <c r="A24" t="str">
        <v>WBD</v>
      </c>
      <c r="B24" t="str">
        <v>Communication Services</v>
      </c>
      <c r="C24">
        <v>0</v>
      </c>
      <c r="D24">
        <v>-0.28162</v>
      </c>
      <c r="E24">
        <v>106.412</v>
      </c>
      <c r="F24">
        <v>-71</v>
      </c>
      <c r="G24">
        <v>0.27322834645669286</v>
      </c>
    </row>
    <row r="25">
      <c r="A25" t="str">
        <v>OUR MEAN</v>
      </c>
      <c r="B25" t="str">
        <v/>
      </c>
      <c r="C25">
        <v>0.01424347820869565</v>
      </c>
      <c r="D25">
        <v>0.06157739043478259</v>
      </c>
      <c r="E25">
        <v>109.58078260869564</v>
      </c>
      <c r="F25">
        <v>23.068303408695655</v>
      </c>
      <c r="G25">
        <v>0.11062263656286699</v>
      </c>
    </row>
    <row r="26">
      <c r="A26" t="str">
        <v>OUR STDEV</v>
      </c>
      <c r="B26" t="str">
        <v/>
      </c>
      <c r="C26">
        <v>0.017545464388223308</v>
      </c>
      <c r="D26">
        <v>0.22940302806275004</v>
      </c>
      <c r="E26">
        <v>113.8436591848879</v>
      </c>
      <c r="F26">
        <v>30.932727183904056</v>
      </c>
      <c r="G26">
        <v>0.08344047820095166</v>
      </c>
    </row>
    <row r="27">
      <c r="A27" t="str">
        <v>EXCEL MEAN</v>
      </c>
      <c r="B27" t="str">
        <v/>
      </c>
      <c r="C27">
        <f>AVERAGE(C2:C24)</f>
      </c>
      <c r="D27">
        <f>AVERAGE(D2:D24)</f>
      </c>
      <c r="E27">
        <f>AVERAGE(E2:E24)</f>
      </c>
      <c r="F27">
        <f>AVERAGE(F2:F24)</f>
      </c>
      <c r="G27">
        <f>AVERAGE(G2:G24)</f>
      </c>
    </row>
    <row r="28">
      <c r="A28" t="str">
        <v>EXCEL STDEV</v>
      </c>
      <c r="B28" t="str">
        <v/>
      </c>
      <c r="C28">
        <f>STDEV(C2:C24)</f>
      </c>
      <c r="D28">
        <f>STDEV(D2:D24)</f>
      </c>
      <c r="E28">
        <f>STDEV(E2:E24)</f>
      </c>
      <c r="F28">
        <f>STDEV(F2:F24)</f>
      </c>
      <c r="G28">
        <f>STDEV(G2:G24)</f>
      </c>
    </row>
  </sheetData>
  <ignoredErrors>
    <ignoredError numberStoredAsText="1" sqref="A1:G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Symbol</v>
      </c>
      <c r="B1" t="str">
        <v>Health Score</v>
      </c>
      <c r="C1" t="str">
        <v>Value Score</v>
      </c>
      <c r="D1" t="str">
        <v>Total Score</v>
      </c>
    </row>
    <row r="2">
      <c r="A2" t="str">
        <v>GOOGL</v>
      </c>
      <c r="B2">
        <v>96.12765454093841</v>
      </c>
      <c r="C2">
        <v>100</v>
      </c>
      <c r="D2">
        <v>100</v>
      </c>
    </row>
    <row r="3">
      <c r="A3" t="str">
        <v>AAPL</v>
      </c>
      <c r="B3">
        <v>50</v>
      </c>
      <c r="C3">
        <v>93.65082970356796</v>
      </c>
      <c r="D3">
        <v>70.40926293568634</v>
      </c>
    </row>
    <row r="4">
      <c r="A4" t="str">
        <v>META</v>
      </c>
      <c r="B4">
        <v>99.20780205009382</v>
      </c>
      <c r="C4">
        <v>79.7349617912448</v>
      </c>
      <c r="D4">
        <v>80.48809578182747</v>
      </c>
    </row>
    <row r="5">
      <c r="A5" t="str">
        <v>MSFT</v>
      </c>
      <c r="B5">
        <v>100</v>
      </c>
      <c r="C5">
        <v>50</v>
      </c>
      <c r="D5">
        <v>50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cols>
    <col min="1" max="1" width="10.83203125" customWidth="1"/>
    <col min="2" max="2" width="15.83203125" customWidth="1"/>
    <col min="3" max="3" width="20.83203125" customWidth="1"/>
    <col min="4" max="4" width="20.83203125" customWidth="1"/>
    <col min="5" max="5" width="15.83203125" customWidth="1"/>
    <col min="6" max="6" width="20.83203125" customWidth="1"/>
    <col min="7" max="7" width="20.83203125" customWidth="1"/>
    <col min="8" max="8" width="15.83203125" customWidth="1"/>
    <col min="9" max="9" width="20.83203125" customWidth="1"/>
    <col min="10" max="10" width="20.83203125" customWidth="1"/>
    <col min="11" max="11" width="15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</cols>
  <sheetData>
    <row r="1">
      <c r="A1" t="str">
        <v>Symbol</v>
      </c>
      <c r="B1" t="str">
        <v>Dividend Yield</v>
      </c>
      <c r="C1" t="str">
        <v>Our Dividend Yield Z-Score</v>
      </c>
      <c r="D1" t="str">
        <v>Excel Dividend Yield Z-Score</v>
      </c>
      <c r="E1" t="str">
        <v>Profit Margins</v>
      </c>
      <c r="F1" t="str">
        <v>Our Profit Margins Z-Score</v>
      </c>
      <c r="G1" t="str">
        <v>Excel Profit Margins Z-Score</v>
      </c>
      <c r="H1" t="str">
        <v>Debt to Equity</v>
      </c>
      <c r="I1" t="str">
        <v>Our Debt to Equity Z-Score</v>
      </c>
      <c r="J1" t="str">
        <v>Excel Debt to Equity Z-Score</v>
      </c>
      <c r="K1" t="str">
        <v>P/E Ratio</v>
      </c>
      <c r="L1" t="str">
        <v>Our P/E Ratio Z-Score</v>
      </c>
      <c r="M1" t="str">
        <v>Excel P/E Ratio Z-Score</v>
      </c>
      <c r="N1" t="str">
        <v>Discount from 52W High</v>
      </c>
      <c r="O1" t="str">
        <v>Our Discount Z-Score</v>
      </c>
      <c r="P1" t="str">
        <v>Excel Discount Z-Score</v>
      </c>
    </row>
    <row r="2">
      <c r="A2" t="str">
        <v>GOOGL</v>
      </c>
      <c r="B2">
        <v>0.005</v>
      </c>
      <c r="C2">
        <v>-0.7982260415155573</v>
      </c>
      <c r="D2">
        <f>STANDARDIZE(0.005,AVERAGE('Sector Reference'!C:C),STDEV('Sector Reference'!C:C))</f>
      </c>
      <c r="E2">
        <v>0.30857</v>
      </c>
      <c r="F2">
        <v>1.0766754547706145</v>
      </c>
      <c r="G2">
        <f>STANDARDIZE(0.30857,AVERAGE('Sector Reference'!D:D),STDEV('Sector Reference'!D:D))</f>
      </c>
      <c r="H2">
        <v>8.254</v>
      </c>
      <c r="I2">
        <v>-0.8900520532648708</v>
      </c>
      <c r="J2">
        <f>STANDARDIZE(8.254,AVERAGE('Sector Reference'!E:E),STDEV('Sector Reference'!E:E))</f>
      </c>
      <c r="K2">
        <v>18.301338</v>
      </c>
      <c r="L2">
        <v>-0.1541075049850813</v>
      </c>
      <c r="M2">
        <f>STANDARDIZE(18.301338,AVERAGE('Sector Reference'!F:F),STDEV('Sector Reference'!F:F))</f>
      </c>
      <c r="N2">
        <v>0.20801738710456422</v>
      </c>
      <c r="O2">
        <v>1.1672362460236527</v>
      </c>
      <c r="P2">
        <f>STANDARDIZE(0.20801738710456422,AVERAGE('Sector Reference'!G:G),STDEV('Sector Reference'!G:G))</f>
      </c>
    </row>
    <row r="3">
      <c r="A3" t="str">
        <v>AAPL</v>
      </c>
      <c r="B3">
        <v>0.005</v>
      </c>
      <c r="C3">
        <v>-0.7982260415155573</v>
      </c>
      <c r="D3">
        <f>STANDARDIZE(0.005,AVERAGE('Sector Reference'!C:C),STDEV('Sector Reference'!C:C))</f>
      </c>
      <c r="E3">
        <v>0.24301</v>
      </c>
      <c r="F3">
        <v>0.7908902122930523</v>
      </c>
      <c r="G3">
        <f>STANDARDIZE(0.24301,AVERAGE('Sector Reference'!D:D),STDEV('Sector Reference'!D:D))</f>
      </c>
      <c r="H3">
        <v>146.994</v>
      </c>
      <c r="I3">
        <v>0.3286368134965109</v>
      </c>
      <c r="J3">
        <f>STANDARDIZE(146.994,AVERAGE('Sector Reference'!E:E),STDEV('Sector Reference'!E:E))</f>
      </c>
      <c r="K3">
        <v>24.892899</v>
      </c>
      <c r="L3">
        <v>0.058985927120379436</v>
      </c>
      <c r="M3">
        <f>STANDARDIZE(24.892899,AVERAGE('Sector Reference'!F:F),STDEV('Sector Reference'!F:F))</f>
      </c>
      <c r="N3">
        <v>0.20469050365244137</v>
      </c>
      <c r="O3">
        <v>1.12736490870808</v>
      </c>
      <c r="P3">
        <f>STANDARDIZE(0.20469050365244137,AVERAGE('Sector Reference'!G:G),STDEV('Sector Reference'!G:G))</f>
      </c>
    </row>
    <row r="4">
      <c r="A4" t="str">
        <v>META</v>
      </c>
      <c r="B4">
        <v>0.0033000002</v>
      </c>
      <c r="C4">
        <v>-0.8933156128261037</v>
      </c>
      <c r="D4">
        <f>STANDARDIZE(0.0033000002,AVERAGE('Sector Reference'!C:C),STDEV('Sector Reference'!C:C))</f>
      </c>
      <c r="E4">
        <v>0.39113998</v>
      </c>
      <c r="F4">
        <v>1.4366095877124607</v>
      </c>
      <c r="G4">
        <f>STANDARDIZE(0.39113998,AVERAGE('Sector Reference'!D:D),STDEV('Sector Reference'!D:D))</f>
      </c>
      <c r="H4">
        <v>26.763</v>
      </c>
      <c r="I4">
        <v>-0.7274694366086331</v>
      </c>
      <c r="J4">
        <f>STANDARDIZE(26.763,AVERAGE('Sector Reference'!E:E),STDEV('Sector Reference'!E:E))</f>
      </c>
      <c r="K4">
        <v>25.181818</v>
      </c>
      <c r="L4">
        <v>0.06832616402488166</v>
      </c>
      <c r="M4">
        <f>STANDARDIZE(25.181818,AVERAGE('Sector Reference'!F:F),STDEV('Sector Reference'!F:F))</f>
      </c>
      <c r="N4">
        <v>0.14011148452578578</v>
      </c>
      <c r="O4">
        <v>0.3534117804538478</v>
      </c>
      <c r="P4">
        <f>STANDARDIZE(0.14011148452578578,AVERAGE('Sector Reference'!G:G),STDEV('Sector Reference'!G:G))</f>
      </c>
    </row>
    <row r="5">
      <c r="A5" t="str">
        <v>MSFT</v>
      </c>
      <c r="B5">
        <v>0.0072000003</v>
      </c>
      <c r="C5">
        <v>-0.6751689179734995</v>
      </c>
      <c r="D5">
        <f>STANDARDIZE(0.0072000003,AVERAGE('Sector Reference'!C:C),STDEV('Sector Reference'!C:C))</f>
      </c>
      <c r="E5">
        <v>0.35789</v>
      </c>
      <c r="F5">
        <v>1.2916682576838747</v>
      </c>
      <c r="G5">
        <f>STANDARDIZE(0.35789,AVERAGE('Sector Reference'!D:D),STDEV('Sector Reference'!D:D))</f>
      </c>
      <c r="H5">
        <v>32.626</v>
      </c>
      <c r="I5">
        <v>-0.6759689837772797</v>
      </c>
      <c r="J5">
        <f>STANDARDIZE(32.626,AVERAGE('Sector Reference'!E:E),STDEV('Sector Reference'!E:E))</f>
      </c>
      <c r="K5">
        <v>30.646824</v>
      </c>
      <c r="L5">
        <v>0.2450000785979146</v>
      </c>
      <c r="M5">
        <f>STANDARDIZE(30.646824,AVERAGE('Sector Reference'!F:F),STDEV('Sector Reference'!F:F))</f>
      </c>
      <c r="N5">
        <v>0.021735881285363523</v>
      </c>
      <c r="O5">
        <v>-1.0652714029686576</v>
      </c>
      <c r="P5">
        <f>STANDARDIZE(0.021735881285363523,AVERAGE('Sector Reference'!G:G),STDEV('Sector Reference'!G:G))</f>
      </c>
    </row>
  </sheetData>
  <ignoredErrors>
    <ignoredError numberStoredAsText="1" sqref="A1: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 Raw</vt:lpstr>
      <vt:lpstr>Sector Reference</vt:lpstr>
      <vt:lpstr>Portfolio Normalized</vt:lpstr>
      <vt:lpstr>Z-Score 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