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/>
  <mc:AlternateContent xmlns:mc="http://schemas.openxmlformats.org/markup-compatibility/2006">
    <mc:Choice Requires="x15">
      <x15ac:absPath xmlns:x15ac="http://schemas.microsoft.com/office/spreadsheetml/2010/11/ac" url="/Users/gabrielrosas/Desktop/"/>
    </mc:Choice>
  </mc:AlternateContent>
  <xr:revisionPtr revIDLastSave="0" documentId="8_{2925D285-3774-AE45-A58F-3786FFFE7901}" xr6:coauthVersionLast="47" xr6:coauthVersionMax="47" xr10:uidLastSave="{00000000-0000-0000-0000-000000000000}"/>
  <bookViews>
    <workbookView xWindow="-37880" yWindow="-1360" windowWidth="37080" windowHeight="19940" activeTab="1" xr2:uid="{A63782E7-B2C6-40B7-8984-EA3518A8FEFE}"/>
  </bookViews>
  <sheets>
    <sheet name="Annual Simulation " sheetId="1" r:id="rId1"/>
    <sheet name="average and std calc" sheetId="2" r:id="rId2"/>
    <sheet name="raw_data" sheetId="3" r:id="rId3"/>
  </sheets>
  <definedNames>
    <definedName name="_xlchart.v1.0" hidden="1">'Annual Simulation '!$G$10</definedName>
    <definedName name="_xlchart.v1.1" hidden="1">'Annual Simulation '!$H$11:$H$62</definedName>
  </definedNames>
  <calcPr calcId="191028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G1" i="2"/>
  <c r="D4" i="1" s="1"/>
  <c r="F4" i="1" s="1"/>
  <c r="G2" i="2"/>
  <c r="D5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2" i="2"/>
  <c r="D11" i="1"/>
  <c r="F11" i="1" s="1"/>
  <c r="M12" i="1"/>
  <c r="M11" i="1"/>
  <c r="G11" i="1" l="1"/>
  <c r="H11" i="1" s="1"/>
  <c r="G28" i="1"/>
  <c r="G44" i="1"/>
  <c r="G60" i="1"/>
  <c r="G46" i="1"/>
  <c r="G62" i="1"/>
  <c r="G47" i="1"/>
  <c r="G13" i="1"/>
  <c r="G29" i="1"/>
  <c r="G45" i="1"/>
  <c r="G61" i="1"/>
  <c r="G30" i="1"/>
  <c r="G31" i="1"/>
  <c r="G14" i="1"/>
  <c r="G15" i="1"/>
  <c r="G16" i="1"/>
  <c r="G32" i="1"/>
  <c r="G48" i="1"/>
  <c r="G17" i="1"/>
  <c r="G33" i="1"/>
  <c r="G49" i="1"/>
  <c r="G50" i="1"/>
  <c r="G18" i="1"/>
  <c r="G34" i="1"/>
  <c r="G43" i="1"/>
  <c r="G19" i="1"/>
  <c r="G35" i="1"/>
  <c r="G51" i="1"/>
  <c r="G57" i="1"/>
  <c r="G42" i="1"/>
  <c r="G20" i="1"/>
  <c r="G36" i="1"/>
  <c r="G52" i="1"/>
  <c r="G26" i="1"/>
  <c r="G21" i="1"/>
  <c r="G37" i="1"/>
  <c r="G53" i="1"/>
  <c r="G38" i="1"/>
  <c r="G22" i="1"/>
  <c r="G54" i="1"/>
  <c r="G23" i="1"/>
  <c r="G39" i="1"/>
  <c r="G55" i="1"/>
  <c r="G41" i="1"/>
  <c r="G58" i="1"/>
  <c r="G24" i="1"/>
  <c r="G40" i="1"/>
  <c r="G56" i="1"/>
  <c r="G25" i="1"/>
  <c r="G12" i="1"/>
  <c r="G27" i="1"/>
  <c r="G59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11" i="1" l="1"/>
  <c r="S11" i="1"/>
  <c r="I11" i="1"/>
  <c r="T11" i="1" s="1"/>
  <c r="M63" i="1"/>
  <c r="J11" i="1"/>
  <c r="Q11" i="1" l="1"/>
  <c r="D12" i="1"/>
  <c r="K11" i="1"/>
  <c r="L11" i="1" s="1"/>
  <c r="P11" i="1"/>
  <c r="O11" i="1"/>
  <c r="N11" i="1" l="1"/>
  <c r="E12" i="1" l="1"/>
  <c r="F12" i="1" s="1"/>
  <c r="H12" i="1" l="1"/>
  <c r="R12" i="1" l="1"/>
  <c r="S12" i="1"/>
  <c r="I12" i="1"/>
  <c r="T12" i="1" s="1"/>
  <c r="K12" i="1"/>
  <c r="J12" i="1"/>
  <c r="O12" i="1" s="1"/>
  <c r="P12" i="1" l="1"/>
  <c r="D13" i="1"/>
  <c r="Q12" i="1"/>
  <c r="L12" i="1"/>
  <c r="N12" i="1" l="1"/>
  <c r="E13" i="1" s="1"/>
  <c r="F13" i="1" s="1"/>
  <c r="H13" i="1" l="1"/>
  <c r="R13" i="1" l="1"/>
  <c r="S13" i="1"/>
  <c r="I13" i="1"/>
  <c r="T13" i="1" s="1"/>
  <c r="K13" i="1"/>
  <c r="L13" i="1" s="1"/>
  <c r="J13" i="1"/>
  <c r="O13" i="1" s="1"/>
  <c r="D14" i="1" l="1"/>
  <c r="P13" i="1"/>
  <c r="Q13" i="1"/>
  <c r="N13" i="1"/>
  <c r="E14" i="1" s="1"/>
  <c r="F14" i="1" l="1"/>
  <c r="H14" i="1" s="1"/>
  <c r="R14" i="1" s="1"/>
  <c r="J14" i="1" l="1"/>
  <c r="O14" i="1" s="1"/>
  <c r="K14" i="1"/>
  <c r="L14" i="1" s="1"/>
  <c r="I14" i="1"/>
  <c r="T14" i="1" s="1"/>
  <c r="S14" i="1"/>
  <c r="P14" i="1" l="1"/>
  <c r="D15" i="1"/>
  <c r="Q14" i="1"/>
  <c r="N14" i="1"/>
  <c r="E15" i="1" s="1"/>
  <c r="F15" i="1" l="1"/>
  <c r="H15" i="1" s="1"/>
  <c r="S15" i="1" s="1"/>
  <c r="K15" i="1" l="1"/>
  <c r="L15" i="1" s="1"/>
  <c r="N15" i="1" s="1"/>
  <c r="I15" i="1"/>
  <c r="T15" i="1" s="1"/>
  <c r="J15" i="1"/>
  <c r="O15" i="1" s="1"/>
  <c r="R15" i="1"/>
  <c r="D16" i="1" l="1"/>
  <c r="P15" i="1"/>
  <c r="Q15" i="1"/>
  <c r="E16" i="1"/>
  <c r="F16" i="1" l="1"/>
  <c r="H16" i="1" s="1"/>
  <c r="R16" i="1" s="1"/>
  <c r="K16" i="1" l="1"/>
  <c r="L16" i="1" s="1"/>
  <c r="N16" i="1" s="1"/>
  <c r="E17" i="1" s="1"/>
  <c r="S16" i="1"/>
  <c r="J16" i="1"/>
  <c r="O16" i="1" s="1"/>
  <c r="I16" i="1"/>
  <c r="T16" i="1" s="1"/>
  <c r="D17" i="1" l="1"/>
  <c r="F17" i="1" s="1"/>
  <c r="H17" i="1" s="1"/>
  <c r="Q16" i="1"/>
  <c r="P16" i="1"/>
  <c r="R17" i="1" l="1"/>
  <c r="S17" i="1"/>
  <c r="I17" i="1"/>
  <c r="T17" i="1" s="1"/>
  <c r="J17" i="1"/>
  <c r="O17" i="1" s="1"/>
  <c r="K17" i="1"/>
  <c r="L17" i="1" s="1"/>
  <c r="N17" i="1" s="1"/>
  <c r="E18" i="1" s="1"/>
  <c r="D18" i="1" l="1"/>
  <c r="F18" i="1" s="1"/>
  <c r="Q17" i="1"/>
  <c r="P17" i="1"/>
  <c r="H18" i="1" l="1"/>
  <c r="I18" i="1" s="1"/>
  <c r="T18" i="1" l="1"/>
  <c r="P18" i="1"/>
  <c r="Q18" i="1"/>
  <c r="D19" i="1"/>
  <c r="J18" i="1"/>
  <c r="O18" i="1" s="1"/>
  <c r="R18" i="1"/>
  <c r="S18" i="1"/>
  <c r="K18" i="1"/>
  <c r="L18" i="1" s="1"/>
  <c r="N18" i="1" s="1"/>
  <c r="E19" i="1" s="1"/>
  <c r="F19" i="1" l="1"/>
  <c r="H19" i="1" s="1"/>
  <c r="R19" i="1" s="1"/>
  <c r="J19" i="1" l="1"/>
  <c r="O19" i="1" s="1"/>
  <c r="K19" i="1"/>
  <c r="L19" i="1" s="1"/>
  <c r="N19" i="1" s="1"/>
  <c r="E20" i="1" s="1"/>
  <c r="I19" i="1"/>
  <c r="T19" i="1" s="1"/>
  <c r="S19" i="1"/>
  <c r="D20" i="1" l="1"/>
  <c r="F20" i="1" s="1"/>
  <c r="H20" i="1" s="1"/>
  <c r="R20" i="1" s="1"/>
  <c r="P19" i="1"/>
  <c r="Q19" i="1"/>
  <c r="K20" i="1" l="1"/>
  <c r="L20" i="1" s="1"/>
  <c r="N20" i="1" s="1"/>
  <c r="E21" i="1" s="1"/>
  <c r="I20" i="1"/>
  <c r="T20" i="1" s="1"/>
  <c r="J20" i="1"/>
  <c r="O20" i="1" s="1"/>
  <c r="S20" i="1"/>
  <c r="Q20" i="1" l="1"/>
  <c r="D21" i="1"/>
  <c r="F21" i="1" s="1"/>
  <c r="H21" i="1" s="1"/>
  <c r="R21" i="1" s="1"/>
  <c r="P20" i="1"/>
  <c r="K21" i="1" l="1"/>
  <c r="L21" i="1" s="1"/>
  <c r="N21" i="1" s="1"/>
  <c r="E22" i="1" s="1"/>
  <c r="I21" i="1"/>
  <c r="T21" i="1" s="1"/>
  <c r="J21" i="1"/>
  <c r="O21" i="1" s="1"/>
  <c r="S21" i="1"/>
  <c r="D22" i="1" l="1"/>
  <c r="F22" i="1" s="1"/>
  <c r="Q21" i="1"/>
  <c r="P21" i="1"/>
  <c r="H22" i="1" l="1"/>
  <c r="R22" i="1" l="1"/>
  <c r="S22" i="1"/>
  <c r="I22" i="1"/>
  <c r="T22" i="1" s="1"/>
  <c r="J22" i="1"/>
  <c r="O22" i="1" s="1"/>
  <c r="K22" i="1"/>
  <c r="Q22" i="1" l="1"/>
  <c r="D23" i="1"/>
  <c r="P22" i="1"/>
  <c r="L22" i="1"/>
  <c r="N22" i="1" s="1"/>
  <c r="E23" i="1" s="1"/>
  <c r="F23" i="1" l="1"/>
  <c r="H23" i="1" s="1"/>
  <c r="R23" i="1" l="1"/>
  <c r="S23" i="1"/>
  <c r="I23" i="1"/>
  <c r="T23" i="1" s="1"/>
  <c r="J23" i="1"/>
  <c r="O23" i="1" s="1"/>
  <c r="K23" i="1"/>
  <c r="P23" i="1" l="1"/>
  <c r="Q23" i="1"/>
  <c r="D24" i="1"/>
  <c r="L23" i="1"/>
  <c r="N23" i="1" s="1"/>
  <c r="E24" i="1" s="1"/>
  <c r="F24" i="1" l="1"/>
  <c r="H24" i="1" l="1"/>
  <c r="R24" i="1" l="1"/>
  <c r="S24" i="1"/>
  <c r="I24" i="1"/>
  <c r="T24" i="1" s="1"/>
  <c r="K24" i="1"/>
  <c r="J24" i="1"/>
  <c r="O24" i="1" s="1"/>
  <c r="P24" i="1" l="1"/>
  <c r="Q24" i="1"/>
  <c r="D25" i="1"/>
  <c r="L24" i="1"/>
  <c r="N24" i="1" s="1"/>
  <c r="E25" i="1" s="1"/>
  <c r="F25" i="1" l="1"/>
  <c r="H25" i="1" s="1"/>
  <c r="R25" i="1" l="1"/>
  <c r="S25" i="1"/>
  <c r="I25" i="1"/>
  <c r="T25" i="1" s="1"/>
  <c r="J25" i="1"/>
  <c r="O25" i="1" s="1"/>
  <c r="K25" i="1"/>
  <c r="P25" i="1" l="1"/>
  <c r="Q25" i="1"/>
  <c r="D26" i="1"/>
  <c r="L25" i="1"/>
  <c r="N25" i="1" s="1"/>
  <c r="E26" i="1" s="1"/>
  <c r="F26" i="1" l="1"/>
  <c r="H26" i="1" s="1"/>
  <c r="R26" i="1" l="1"/>
  <c r="S26" i="1"/>
  <c r="I26" i="1"/>
  <c r="T26" i="1" s="1"/>
  <c r="J26" i="1"/>
  <c r="O26" i="1" s="1"/>
  <c r="K26" i="1"/>
  <c r="P26" i="1" l="1"/>
  <c r="Q26" i="1"/>
  <c r="D27" i="1"/>
  <c r="L26" i="1"/>
  <c r="N26" i="1" s="1"/>
  <c r="E27" i="1" s="1"/>
  <c r="F27" i="1" l="1"/>
  <c r="H27" i="1" s="1"/>
  <c r="R27" i="1" l="1"/>
  <c r="S27" i="1"/>
  <c r="I27" i="1"/>
  <c r="T27" i="1" s="1"/>
  <c r="J27" i="1"/>
  <c r="O27" i="1" s="1"/>
  <c r="K27" i="1"/>
  <c r="P27" i="1" l="1"/>
  <c r="Q27" i="1"/>
  <c r="D28" i="1"/>
  <c r="L27" i="1"/>
  <c r="N27" i="1" s="1"/>
  <c r="E28" i="1" s="1"/>
  <c r="F28" i="1" l="1"/>
  <c r="H28" i="1" s="1"/>
  <c r="R28" i="1" l="1"/>
  <c r="S28" i="1"/>
  <c r="I28" i="1"/>
  <c r="T28" i="1" s="1"/>
  <c r="J28" i="1"/>
  <c r="O28" i="1" s="1"/>
  <c r="K28" i="1"/>
  <c r="P28" i="1" l="1"/>
  <c r="Q28" i="1"/>
  <c r="D29" i="1"/>
  <c r="L28" i="1"/>
  <c r="N28" i="1" s="1"/>
  <c r="E29" i="1" s="1"/>
  <c r="F29" i="1" l="1"/>
  <c r="H29" i="1" l="1"/>
  <c r="R29" i="1" l="1"/>
  <c r="S29" i="1"/>
  <c r="I29" i="1"/>
  <c r="T29" i="1" s="1"/>
  <c r="J29" i="1"/>
  <c r="O29" i="1" s="1"/>
  <c r="K29" i="1"/>
  <c r="Q29" i="1" l="1"/>
  <c r="D30" i="1"/>
  <c r="P29" i="1"/>
  <c r="L29" i="1"/>
  <c r="N29" i="1" s="1"/>
  <c r="E30" i="1" s="1"/>
  <c r="F30" i="1" l="1"/>
  <c r="H30" i="1" s="1"/>
  <c r="R30" i="1" l="1"/>
  <c r="S30" i="1"/>
  <c r="I30" i="1"/>
  <c r="T30" i="1" s="1"/>
  <c r="J30" i="1"/>
  <c r="O30" i="1" s="1"/>
  <c r="K30" i="1"/>
  <c r="P30" i="1" l="1"/>
  <c r="Q30" i="1"/>
  <c r="D31" i="1"/>
  <c r="L30" i="1"/>
  <c r="N30" i="1" s="1"/>
  <c r="E31" i="1" s="1"/>
  <c r="F31" i="1" l="1"/>
  <c r="H31" i="1" s="1"/>
  <c r="R31" i="1" l="1"/>
  <c r="S31" i="1"/>
  <c r="I31" i="1"/>
  <c r="T31" i="1" s="1"/>
  <c r="J31" i="1"/>
  <c r="O31" i="1" s="1"/>
  <c r="K31" i="1"/>
  <c r="P31" i="1" l="1"/>
  <c r="Q31" i="1"/>
  <c r="D32" i="1"/>
  <c r="L31" i="1"/>
  <c r="N31" i="1" s="1"/>
  <c r="E32" i="1" s="1"/>
  <c r="F32" i="1" l="1"/>
  <c r="H32" i="1" s="1"/>
  <c r="R32" i="1" l="1"/>
  <c r="S32" i="1"/>
  <c r="I32" i="1"/>
  <c r="T32" i="1" s="1"/>
  <c r="J32" i="1"/>
  <c r="O32" i="1" s="1"/>
  <c r="K32" i="1"/>
  <c r="P32" i="1" l="1"/>
  <c r="Q32" i="1"/>
  <c r="D33" i="1"/>
  <c r="L32" i="1"/>
  <c r="N32" i="1" s="1"/>
  <c r="E33" i="1" s="1"/>
  <c r="F33" i="1" l="1"/>
  <c r="H33" i="1" l="1"/>
  <c r="R33" i="1" l="1"/>
  <c r="S33" i="1"/>
  <c r="I33" i="1"/>
  <c r="T33" i="1" s="1"/>
  <c r="J33" i="1"/>
  <c r="O33" i="1" s="1"/>
  <c r="K33" i="1"/>
  <c r="D34" i="1" l="1"/>
  <c r="Q33" i="1"/>
  <c r="P33" i="1"/>
  <c r="L33" i="1"/>
  <c r="N33" i="1" s="1"/>
  <c r="E34" i="1" s="1"/>
  <c r="F34" i="1" l="1"/>
  <c r="H34" i="1" s="1"/>
  <c r="R34" i="1" l="1"/>
  <c r="S34" i="1"/>
  <c r="I34" i="1"/>
  <c r="T34" i="1" s="1"/>
  <c r="J34" i="1"/>
  <c r="O34" i="1" s="1"/>
  <c r="K34" i="1"/>
  <c r="P34" i="1" l="1"/>
  <c r="Q34" i="1"/>
  <c r="D35" i="1"/>
  <c r="L34" i="1"/>
  <c r="N34" i="1" s="1"/>
  <c r="E35" i="1" s="1"/>
  <c r="F35" i="1" l="1"/>
  <c r="H35" i="1" s="1"/>
  <c r="R35" i="1" l="1"/>
  <c r="S35" i="1"/>
  <c r="I35" i="1"/>
  <c r="T35" i="1" s="1"/>
  <c r="J35" i="1"/>
  <c r="O35" i="1" s="1"/>
  <c r="K35" i="1"/>
  <c r="P35" i="1" l="1"/>
  <c r="Q35" i="1"/>
  <c r="D36" i="1"/>
  <c r="L35" i="1"/>
  <c r="N35" i="1" s="1"/>
  <c r="E36" i="1" s="1"/>
  <c r="F36" i="1" l="1"/>
  <c r="H36" i="1" l="1"/>
  <c r="R36" i="1" l="1"/>
  <c r="S36" i="1"/>
  <c r="I36" i="1"/>
  <c r="T36" i="1" s="1"/>
  <c r="J36" i="1"/>
  <c r="O36" i="1" s="1"/>
  <c r="K36" i="1"/>
  <c r="D37" i="1" l="1"/>
  <c r="Q36" i="1"/>
  <c r="P36" i="1"/>
  <c r="L36" i="1"/>
  <c r="N36" i="1" s="1"/>
  <c r="E37" i="1" s="1"/>
  <c r="F37" i="1" l="1"/>
  <c r="H37" i="1" l="1"/>
  <c r="R37" i="1" l="1"/>
  <c r="S37" i="1"/>
  <c r="J37" i="1"/>
  <c r="O37" i="1" s="1"/>
  <c r="K37" i="1"/>
  <c r="I37" i="1"/>
  <c r="T37" i="1" s="1"/>
  <c r="P37" i="1" l="1"/>
  <c r="Q37" i="1"/>
  <c r="D38" i="1"/>
  <c r="L37" i="1"/>
  <c r="N37" i="1" s="1"/>
  <c r="E38" i="1" s="1"/>
  <c r="F38" i="1" l="1"/>
  <c r="H38" i="1" s="1"/>
  <c r="R38" i="1" l="1"/>
  <c r="S38" i="1"/>
  <c r="I38" i="1"/>
  <c r="T38" i="1" s="1"/>
  <c r="J38" i="1"/>
  <c r="O38" i="1" s="1"/>
  <c r="K38" i="1"/>
  <c r="P38" i="1" l="1"/>
  <c r="Q38" i="1"/>
  <c r="D39" i="1"/>
  <c r="L38" i="1"/>
  <c r="N38" i="1" s="1"/>
  <c r="E39" i="1" s="1"/>
  <c r="F39" i="1" l="1"/>
  <c r="H39" i="1" l="1"/>
  <c r="R39" i="1" l="1"/>
  <c r="S39" i="1"/>
  <c r="I39" i="1"/>
  <c r="T39" i="1" s="1"/>
  <c r="J39" i="1"/>
  <c r="O39" i="1" s="1"/>
  <c r="K39" i="1"/>
  <c r="D40" i="1" l="1"/>
  <c r="Q39" i="1"/>
  <c r="P39" i="1"/>
  <c r="L39" i="1"/>
  <c r="N39" i="1" s="1"/>
  <c r="E40" i="1" s="1"/>
  <c r="F40" i="1" l="1"/>
  <c r="H40" i="1" s="1"/>
  <c r="R40" i="1" l="1"/>
  <c r="S40" i="1"/>
  <c r="I40" i="1"/>
  <c r="T40" i="1" s="1"/>
  <c r="J40" i="1"/>
  <c r="O40" i="1" s="1"/>
  <c r="K40" i="1"/>
  <c r="P40" i="1" l="1"/>
  <c r="Q40" i="1"/>
  <c r="D41" i="1"/>
  <c r="L40" i="1"/>
  <c r="N40" i="1" s="1"/>
  <c r="E41" i="1" s="1"/>
  <c r="F41" i="1" l="1"/>
  <c r="H41" i="1" l="1"/>
  <c r="R41" i="1" l="1"/>
  <c r="S41" i="1"/>
  <c r="I41" i="1"/>
  <c r="T41" i="1" s="1"/>
  <c r="J41" i="1"/>
  <c r="O41" i="1" s="1"/>
  <c r="K41" i="1"/>
  <c r="P41" i="1" l="1"/>
  <c r="Q41" i="1"/>
  <c r="D42" i="1"/>
  <c r="L41" i="1"/>
  <c r="N41" i="1" s="1"/>
  <c r="E42" i="1" s="1"/>
  <c r="F42" i="1" l="1"/>
  <c r="H42" i="1" l="1"/>
  <c r="R42" i="1" l="1"/>
  <c r="S42" i="1"/>
  <c r="I42" i="1"/>
  <c r="T42" i="1" s="1"/>
  <c r="J42" i="1"/>
  <c r="O42" i="1" s="1"/>
  <c r="K42" i="1"/>
  <c r="D43" i="1" l="1"/>
  <c r="Q42" i="1"/>
  <c r="P42" i="1"/>
  <c r="L42" i="1"/>
  <c r="N42" i="1" s="1"/>
  <c r="E43" i="1" s="1"/>
  <c r="F43" i="1" l="1"/>
  <c r="H43" i="1" s="1"/>
  <c r="R43" i="1" l="1"/>
  <c r="S43" i="1"/>
  <c r="I43" i="1"/>
  <c r="T43" i="1" s="1"/>
  <c r="J43" i="1"/>
  <c r="O43" i="1" s="1"/>
  <c r="K43" i="1"/>
  <c r="P43" i="1" l="1"/>
  <c r="Q43" i="1"/>
  <c r="D44" i="1"/>
  <c r="L43" i="1"/>
  <c r="N43" i="1" s="1"/>
  <c r="E44" i="1" s="1"/>
  <c r="F44" i="1" l="1"/>
  <c r="H44" i="1" s="1"/>
  <c r="R44" i="1" l="1"/>
  <c r="S44" i="1"/>
  <c r="I44" i="1"/>
  <c r="T44" i="1" s="1"/>
  <c r="J44" i="1"/>
  <c r="O44" i="1" s="1"/>
  <c r="K44" i="1"/>
  <c r="P44" i="1" l="1"/>
  <c r="Q44" i="1"/>
  <c r="D45" i="1"/>
  <c r="L44" i="1"/>
  <c r="N44" i="1" s="1"/>
  <c r="E45" i="1" s="1"/>
  <c r="F45" i="1" l="1"/>
  <c r="H45" i="1" s="1"/>
  <c r="R45" i="1" l="1"/>
  <c r="S45" i="1"/>
  <c r="I45" i="1"/>
  <c r="T45" i="1" s="1"/>
  <c r="J45" i="1"/>
  <c r="O45" i="1" s="1"/>
  <c r="K45" i="1"/>
  <c r="P45" i="1" l="1"/>
  <c r="Q45" i="1"/>
  <c r="D46" i="1"/>
  <c r="L45" i="1"/>
  <c r="N45" i="1" s="1"/>
  <c r="E46" i="1" s="1"/>
  <c r="F46" i="1" l="1"/>
  <c r="H46" i="1" s="1"/>
  <c r="R46" i="1" l="1"/>
  <c r="S46" i="1"/>
  <c r="I46" i="1"/>
  <c r="T46" i="1" s="1"/>
  <c r="J46" i="1"/>
  <c r="O46" i="1" s="1"/>
  <c r="K46" i="1"/>
  <c r="P46" i="1" l="1"/>
  <c r="Q46" i="1"/>
  <c r="D47" i="1"/>
  <c r="L46" i="1"/>
  <c r="N46" i="1" s="1"/>
  <c r="E47" i="1" s="1"/>
  <c r="F47" i="1" l="1"/>
  <c r="H47" i="1" l="1"/>
  <c r="R47" i="1" l="1"/>
  <c r="S47" i="1"/>
  <c r="I47" i="1"/>
  <c r="T47" i="1" s="1"/>
  <c r="J47" i="1"/>
  <c r="O47" i="1" s="1"/>
  <c r="K47" i="1"/>
  <c r="L47" i="1" s="1"/>
  <c r="N47" i="1" s="1"/>
  <c r="E48" i="1" s="1"/>
  <c r="P47" i="1" l="1"/>
  <c r="D48" i="1"/>
  <c r="F48" i="1" s="1"/>
  <c r="H48" i="1" s="1"/>
  <c r="Q47" i="1"/>
  <c r="R48" i="1" l="1"/>
  <c r="S48" i="1"/>
  <c r="I48" i="1"/>
  <c r="T48" i="1" s="1"/>
  <c r="J48" i="1"/>
  <c r="O48" i="1" s="1"/>
  <c r="K48" i="1"/>
  <c r="L48" i="1" s="1"/>
  <c r="N48" i="1" s="1"/>
  <c r="E49" i="1" s="1"/>
  <c r="P48" i="1" l="1"/>
  <c r="Q48" i="1"/>
  <c r="D49" i="1"/>
  <c r="F49" i="1" s="1"/>
  <c r="H49" i="1" s="1"/>
  <c r="R49" i="1" l="1"/>
  <c r="S49" i="1"/>
  <c r="I49" i="1"/>
  <c r="T49" i="1" s="1"/>
  <c r="K49" i="1"/>
  <c r="L49" i="1" s="1"/>
  <c r="N49" i="1" s="1"/>
  <c r="E50" i="1" s="1"/>
  <c r="J49" i="1"/>
  <c r="O49" i="1" s="1"/>
  <c r="P49" i="1" l="1"/>
  <c r="Q49" i="1"/>
  <c r="D50" i="1"/>
  <c r="F50" i="1" s="1"/>
  <c r="H50" i="1" s="1"/>
  <c r="R50" i="1" l="1"/>
  <c r="S50" i="1"/>
  <c r="I50" i="1"/>
  <c r="T50" i="1" s="1"/>
  <c r="K50" i="1"/>
  <c r="L50" i="1" s="1"/>
  <c r="N50" i="1" s="1"/>
  <c r="E51" i="1" s="1"/>
  <c r="J50" i="1"/>
  <c r="O50" i="1" s="1"/>
  <c r="P50" i="1" l="1"/>
  <c r="Q50" i="1"/>
  <c r="D51" i="1"/>
  <c r="F51" i="1" s="1"/>
  <c r="H51" i="1" s="1"/>
  <c r="R51" i="1" l="1"/>
  <c r="S51" i="1"/>
  <c r="I51" i="1"/>
  <c r="T51" i="1" s="1"/>
  <c r="J51" i="1"/>
  <c r="O51" i="1" s="1"/>
  <c r="K51" i="1"/>
  <c r="P51" i="1" l="1"/>
  <c r="Q51" i="1"/>
  <c r="D52" i="1"/>
  <c r="L51" i="1"/>
  <c r="N51" i="1" s="1"/>
  <c r="E52" i="1" s="1"/>
  <c r="F52" i="1" l="1"/>
  <c r="H52" i="1" s="1"/>
  <c r="R52" i="1" l="1"/>
  <c r="S52" i="1"/>
  <c r="I52" i="1"/>
  <c r="T52" i="1" s="1"/>
  <c r="J52" i="1"/>
  <c r="O52" i="1" s="1"/>
  <c r="K52" i="1"/>
  <c r="P52" i="1" l="1"/>
  <c r="Q52" i="1"/>
  <c r="D53" i="1"/>
  <c r="L52" i="1"/>
  <c r="N52" i="1" s="1"/>
  <c r="E53" i="1" s="1"/>
  <c r="F53" i="1" l="1"/>
  <c r="H53" i="1" s="1"/>
  <c r="R53" i="1" l="1"/>
  <c r="S53" i="1"/>
  <c r="I53" i="1"/>
  <c r="T53" i="1" s="1"/>
  <c r="J53" i="1"/>
  <c r="O53" i="1" s="1"/>
  <c r="K53" i="1"/>
  <c r="P53" i="1" l="1"/>
  <c r="Q53" i="1"/>
  <c r="D54" i="1"/>
  <c r="L53" i="1"/>
  <c r="N53" i="1" s="1"/>
  <c r="E54" i="1" s="1"/>
  <c r="F54" i="1" l="1"/>
  <c r="H54" i="1" s="1"/>
  <c r="R54" i="1" l="1"/>
  <c r="S54" i="1"/>
  <c r="I54" i="1"/>
  <c r="T54" i="1" s="1"/>
  <c r="J54" i="1"/>
  <c r="O54" i="1" s="1"/>
  <c r="K54" i="1"/>
  <c r="P54" i="1" l="1"/>
  <c r="Q54" i="1"/>
  <c r="D55" i="1"/>
  <c r="L54" i="1"/>
  <c r="N54" i="1" s="1"/>
  <c r="E55" i="1" s="1"/>
  <c r="F55" i="1" l="1"/>
  <c r="H55" i="1" s="1"/>
  <c r="R55" i="1" l="1"/>
  <c r="S55" i="1"/>
  <c r="I55" i="1"/>
  <c r="T55" i="1" s="1"/>
  <c r="J55" i="1"/>
  <c r="O55" i="1" s="1"/>
  <c r="K55" i="1"/>
  <c r="P55" i="1" l="1"/>
  <c r="Q55" i="1"/>
  <c r="D56" i="1"/>
  <c r="L55" i="1"/>
  <c r="N55" i="1" s="1"/>
  <c r="E56" i="1" s="1"/>
  <c r="F56" i="1" l="1"/>
  <c r="H56" i="1" l="1"/>
  <c r="R56" i="1" l="1"/>
  <c r="S56" i="1"/>
  <c r="I56" i="1"/>
  <c r="T56" i="1" s="1"/>
  <c r="J56" i="1"/>
  <c r="O56" i="1" s="1"/>
  <c r="K56" i="1"/>
  <c r="D57" i="1" l="1"/>
  <c r="Q56" i="1"/>
  <c r="P56" i="1"/>
  <c r="L56" i="1"/>
  <c r="N56" i="1" s="1"/>
  <c r="E57" i="1" s="1"/>
  <c r="F57" i="1" l="1"/>
  <c r="H57" i="1" s="1"/>
  <c r="R57" i="1" l="1"/>
  <c r="S57" i="1"/>
  <c r="I57" i="1"/>
  <c r="T57" i="1" s="1"/>
  <c r="J57" i="1"/>
  <c r="O57" i="1" s="1"/>
  <c r="K57" i="1"/>
  <c r="P57" i="1" l="1"/>
  <c r="Q57" i="1"/>
  <c r="D58" i="1"/>
  <c r="L57" i="1"/>
  <c r="N57" i="1" s="1"/>
  <c r="E58" i="1" s="1"/>
  <c r="F58" i="1" l="1"/>
  <c r="H58" i="1" s="1"/>
  <c r="R58" i="1" l="1"/>
  <c r="S58" i="1"/>
  <c r="I58" i="1"/>
  <c r="T58" i="1" s="1"/>
  <c r="J58" i="1"/>
  <c r="O58" i="1" s="1"/>
  <c r="K58" i="1"/>
  <c r="P58" i="1" l="1"/>
  <c r="Q58" i="1"/>
  <c r="D59" i="1"/>
  <c r="L58" i="1"/>
  <c r="N58" i="1" s="1"/>
  <c r="E59" i="1" s="1"/>
  <c r="F59" i="1" l="1"/>
  <c r="H59" i="1" s="1"/>
  <c r="R59" i="1" l="1"/>
  <c r="S59" i="1"/>
  <c r="I59" i="1"/>
  <c r="T59" i="1" s="1"/>
  <c r="J59" i="1"/>
  <c r="O59" i="1" s="1"/>
  <c r="K59" i="1"/>
  <c r="L59" i="1" s="1"/>
  <c r="N59" i="1" s="1"/>
  <c r="E60" i="1" s="1"/>
  <c r="P59" i="1" l="1"/>
  <c r="Q59" i="1"/>
  <c r="D60" i="1"/>
  <c r="F60" i="1" s="1"/>
  <c r="H60" i="1" s="1"/>
  <c r="R60" i="1" l="1"/>
  <c r="S60" i="1"/>
  <c r="I60" i="1"/>
  <c r="T60" i="1" s="1"/>
  <c r="J60" i="1"/>
  <c r="O60" i="1" s="1"/>
  <c r="K60" i="1"/>
  <c r="P60" i="1" l="1"/>
  <c r="Q60" i="1"/>
  <c r="D61" i="1"/>
  <c r="L60" i="1"/>
  <c r="N60" i="1" s="1"/>
  <c r="E61" i="1" s="1"/>
  <c r="F61" i="1" l="1"/>
  <c r="H61" i="1" s="1"/>
  <c r="R61" i="1" l="1"/>
  <c r="S61" i="1"/>
  <c r="I61" i="1"/>
  <c r="T61" i="1" s="1"/>
  <c r="J61" i="1"/>
  <c r="O61" i="1" s="1"/>
  <c r="K61" i="1"/>
  <c r="P61" i="1" l="1"/>
  <c r="Q61" i="1"/>
  <c r="D62" i="1"/>
  <c r="L61" i="1"/>
  <c r="N61" i="1" s="1"/>
  <c r="E62" i="1" s="1"/>
  <c r="F62" i="1" l="1"/>
  <c r="H62" i="1" l="1"/>
  <c r="R62" i="1" l="1"/>
  <c r="R63" i="1" s="1"/>
  <c r="S62" i="1"/>
  <c r="I62" i="1"/>
  <c r="T62" i="1" s="1"/>
  <c r="T63" i="1" s="1"/>
  <c r="J62" i="1"/>
  <c r="O62" i="1" s="1"/>
  <c r="O63" i="1" s="1"/>
  <c r="K62" i="1"/>
  <c r="I63" i="1" l="1"/>
  <c r="P62" i="1"/>
  <c r="P63" i="1" s="1"/>
  <c r="Q62" i="1"/>
  <c r="Q63" i="1" s="1"/>
  <c r="S65" i="1" s="1"/>
  <c r="S63" i="1"/>
  <c r="S66" i="1" s="1"/>
  <c r="L62" i="1"/>
  <c r="N62" i="1" l="1"/>
  <c r="L63" i="1"/>
</calcChain>
</file>

<file path=xl/sharedStrings.xml><?xml version="1.0" encoding="utf-8"?>
<sst xmlns="http://schemas.openxmlformats.org/spreadsheetml/2006/main" count="1557" uniqueCount="492">
  <si>
    <t>Parameters</t>
  </si>
  <si>
    <t>Avg Dmd</t>
  </si>
  <si>
    <t>ROP</t>
  </si>
  <si>
    <t>Lot Size</t>
  </si>
  <si>
    <t>Service Lvl</t>
  </si>
  <si>
    <t>Std Dev</t>
  </si>
  <si>
    <t>Lead Time</t>
  </si>
  <si>
    <t>Lot Size Key (Weeks)</t>
  </si>
  <si>
    <t>Safety Stock</t>
  </si>
  <si>
    <t>Starting Inv</t>
  </si>
  <si>
    <t>LT Std Dev</t>
  </si>
  <si>
    <t>Min</t>
  </si>
  <si>
    <t>Stockout</t>
  </si>
  <si>
    <t>Arriving on Day</t>
  </si>
  <si>
    <t>Stockout Cost</t>
  </si>
  <si>
    <t>Holding Cost</t>
  </si>
  <si>
    <t>Vuelta Annual de Inventario</t>
  </si>
  <si>
    <t>Margen Annual</t>
  </si>
  <si>
    <t>Sum of venCantidadVendidaSigno</t>
  </si>
  <si>
    <t>Column Labels</t>
  </si>
  <si>
    <t>CVEN313146</t>
  </si>
  <si>
    <t>8E8304</t>
  </si>
  <si>
    <t>Row Labels</t>
  </si>
  <si>
    <t>(blank)</t>
  </si>
  <si>
    <t>Grand Total</t>
  </si>
  <si>
    <t>CVEN312671</t>
  </si>
  <si>
    <t>2022-30</t>
  </si>
  <si>
    <t>CVEN312307</t>
  </si>
  <si>
    <t>2022-31</t>
  </si>
  <si>
    <t>CVEN312157</t>
  </si>
  <si>
    <t>2022-32</t>
  </si>
  <si>
    <t>CVEN312259</t>
  </si>
  <si>
    <t>2022-33</t>
  </si>
  <si>
    <t>CVEN311910</t>
  </si>
  <si>
    <t>2022-34</t>
  </si>
  <si>
    <t>CVEN312069</t>
  </si>
  <si>
    <t>2022-35</t>
  </si>
  <si>
    <t>CVEN312047</t>
  </si>
  <si>
    <t>2022-36</t>
  </si>
  <si>
    <t>CVEN310721</t>
  </si>
  <si>
    <t>2022-37</t>
  </si>
  <si>
    <t>CVEN310799</t>
  </si>
  <si>
    <t>2022-38</t>
  </si>
  <si>
    <t>CVEN310522</t>
  </si>
  <si>
    <t>2022-39</t>
  </si>
  <si>
    <t>CVEN310537</t>
  </si>
  <si>
    <t>2022-40</t>
  </si>
  <si>
    <t>CVEN310485</t>
  </si>
  <si>
    <t>2022-41</t>
  </si>
  <si>
    <t>CVEN310078</t>
  </si>
  <si>
    <t>2022-42</t>
  </si>
  <si>
    <t>CVEN309911</t>
  </si>
  <si>
    <t>2022-43</t>
  </si>
  <si>
    <t>CVEN309595</t>
  </si>
  <si>
    <t>2022-44</t>
  </si>
  <si>
    <t>CVEN309497</t>
  </si>
  <si>
    <t>2022-45</t>
  </si>
  <si>
    <t>CVEN309127</t>
  </si>
  <si>
    <t>2022-46</t>
  </si>
  <si>
    <t>CVEN309059</t>
  </si>
  <si>
    <t>2022-47</t>
  </si>
  <si>
    <t>CVEN309139</t>
  </si>
  <si>
    <t>2022-48</t>
  </si>
  <si>
    <t>CVEN308891</t>
  </si>
  <si>
    <t>2022-49</t>
  </si>
  <si>
    <t>CVEN308386</t>
  </si>
  <si>
    <t>2022-50</t>
  </si>
  <si>
    <t>CVEN308205</t>
  </si>
  <si>
    <t>2022-51</t>
  </si>
  <si>
    <t>CVEN308061</t>
  </si>
  <si>
    <t>2022-52</t>
  </si>
  <si>
    <t>CVEN308049</t>
  </si>
  <si>
    <t>2022-53</t>
  </si>
  <si>
    <t>CVEN307715</t>
  </si>
  <si>
    <t>2023-10</t>
  </si>
  <si>
    <t>CVEN307800</t>
  </si>
  <si>
    <t>2023-11</t>
  </si>
  <si>
    <t>CVEN307670</t>
  </si>
  <si>
    <t>2023-12</t>
  </si>
  <si>
    <t>CVEN307284</t>
  </si>
  <si>
    <t>2023-13</t>
  </si>
  <si>
    <t>CVEN306410</t>
  </si>
  <si>
    <t>2023-14</t>
  </si>
  <si>
    <t>CVEN306366</t>
  </si>
  <si>
    <t>2023-15</t>
  </si>
  <si>
    <t>CVEN306180</t>
  </si>
  <si>
    <t>2023-16</t>
  </si>
  <si>
    <t>CVEN305473</t>
  </si>
  <si>
    <t>2023-17</t>
  </si>
  <si>
    <t>CVEN305132</t>
  </si>
  <si>
    <t>2023-18</t>
  </si>
  <si>
    <t>CVEN305163</t>
  </si>
  <si>
    <t>2023-19</t>
  </si>
  <si>
    <t>CVEN305079</t>
  </si>
  <si>
    <t>2023-20</t>
  </si>
  <si>
    <t>CVEN304552</t>
  </si>
  <si>
    <t>2023-21</t>
  </si>
  <si>
    <t>CVEN304562</t>
  </si>
  <si>
    <t>2023-22</t>
  </si>
  <si>
    <t>CVEN304360</t>
  </si>
  <si>
    <t>2023-23</t>
  </si>
  <si>
    <t>CVEN304236</t>
  </si>
  <si>
    <t>2023-24</t>
  </si>
  <si>
    <t>CVEN304050</t>
  </si>
  <si>
    <t>2023-25</t>
  </si>
  <si>
    <t>CVEN304085</t>
  </si>
  <si>
    <t>2023-26</t>
  </si>
  <si>
    <t>CVEN303297</t>
  </si>
  <si>
    <t>2023-27</t>
  </si>
  <si>
    <t>CVEN303348</t>
  </si>
  <si>
    <t>2023-28</t>
  </si>
  <si>
    <t>CVEN303356</t>
  </si>
  <si>
    <t>2023-29</t>
  </si>
  <si>
    <t>CVEN303185</t>
  </si>
  <si>
    <t>2023-3</t>
  </si>
  <si>
    <t>CVEN302598</t>
  </si>
  <si>
    <t>2023-30</t>
  </si>
  <si>
    <t>CVEN301945</t>
  </si>
  <si>
    <t>2023-31</t>
  </si>
  <si>
    <t>CVEN301770</t>
  </si>
  <si>
    <t>2023-32</t>
  </si>
  <si>
    <t>CVEN301830</t>
  </si>
  <si>
    <t>2023-33</t>
  </si>
  <si>
    <t>CVEN301242</t>
  </si>
  <si>
    <t>2023-34</t>
  </si>
  <si>
    <t>CVEN301338</t>
  </si>
  <si>
    <t>2023-35</t>
  </si>
  <si>
    <t>CVEN301273</t>
  </si>
  <si>
    <t>2023-36</t>
  </si>
  <si>
    <t>CVEN301362</t>
  </si>
  <si>
    <t>2023-37</t>
  </si>
  <si>
    <t>CVEN301138</t>
  </si>
  <si>
    <t>2023-38</t>
  </si>
  <si>
    <t>CVEN300991</t>
  </si>
  <si>
    <t>2023-39</t>
  </si>
  <si>
    <t>CVEN300837</t>
  </si>
  <si>
    <t>2023-4</t>
  </si>
  <si>
    <t>CVEN300788</t>
  </si>
  <si>
    <t>2023-40</t>
  </si>
  <si>
    <t>CVEN300571</t>
  </si>
  <si>
    <t>2023-41</t>
  </si>
  <si>
    <t>CVEN299681</t>
  </si>
  <si>
    <t>2023-42</t>
  </si>
  <si>
    <t>CVEN299498</t>
  </si>
  <si>
    <t>2023-43</t>
  </si>
  <si>
    <t>CVEN299557</t>
  </si>
  <si>
    <t>2023-44</t>
  </si>
  <si>
    <t>CVEN299378</t>
  </si>
  <si>
    <t>2023-45</t>
  </si>
  <si>
    <t>CVEN299324</t>
  </si>
  <si>
    <t>2023-46</t>
  </si>
  <si>
    <t>CVEN296057</t>
  </si>
  <si>
    <t>2023-47</t>
  </si>
  <si>
    <t>CVEN295418</t>
  </si>
  <si>
    <t>2023-48</t>
  </si>
  <si>
    <t>CVEN295527</t>
  </si>
  <si>
    <t>2023-49</t>
  </si>
  <si>
    <t>CVEN295104</t>
  </si>
  <si>
    <t>2023-5</t>
  </si>
  <si>
    <t>CVEN294999</t>
  </si>
  <si>
    <t>2023-50</t>
  </si>
  <si>
    <t>CVEN294111</t>
  </si>
  <si>
    <t>2023-51</t>
  </si>
  <si>
    <t>CVEN294066</t>
  </si>
  <si>
    <t>2023-6</t>
  </si>
  <si>
    <t>CVEN293985</t>
  </si>
  <si>
    <t>2023-7</t>
  </si>
  <si>
    <t>CVEN292763</t>
  </si>
  <si>
    <t>2023-8</t>
  </si>
  <si>
    <t>CVEN291121</t>
  </si>
  <si>
    <t>2023-9</t>
  </si>
  <si>
    <t>CVEN290470</t>
  </si>
  <si>
    <t>2024-1</t>
  </si>
  <si>
    <t>CVEN289875</t>
  </si>
  <si>
    <t>2024-13</t>
  </si>
  <si>
    <t>CVEN289515</t>
  </si>
  <si>
    <t>2024-14</t>
  </si>
  <si>
    <t>CVEN289238</t>
  </si>
  <si>
    <t>2024-15</t>
  </si>
  <si>
    <t>CVEN289086</t>
  </si>
  <si>
    <t>2024-16</t>
  </si>
  <si>
    <t>CVEN288724</t>
  </si>
  <si>
    <t>2024-17</t>
  </si>
  <si>
    <t>CVEN288542</t>
  </si>
  <si>
    <t>2024-18</t>
  </si>
  <si>
    <t>CVEN288349</t>
  </si>
  <si>
    <t>2024-19</t>
  </si>
  <si>
    <t>CVEN288179</t>
  </si>
  <si>
    <t>2024-2</t>
  </si>
  <si>
    <t>CVEN287873</t>
  </si>
  <si>
    <t>2024-20</t>
  </si>
  <si>
    <t>CVEN287688</t>
  </si>
  <si>
    <t>2024-21</t>
  </si>
  <si>
    <t>CVEN287687</t>
  </si>
  <si>
    <t>2024-22</t>
  </si>
  <si>
    <t>CVEN287500</t>
  </si>
  <si>
    <t>2024-23</t>
  </si>
  <si>
    <t>CVEN287654</t>
  </si>
  <si>
    <t>2024-24</t>
  </si>
  <si>
    <t>CVEN287675</t>
  </si>
  <si>
    <t>2024-25</t>
  </si>
  <si>
    <t>CVEN287013</t>
  </si>
  <si>
    <t>2024-26</t>
  </si>
  <si>
    <t>CVEN286134</t>
  </si>
  <si>
    <t>2024-27</t>
  </si>
  <si>
    <t>CVEN285846</t>
  </si>
  <si>
    <t>2024-28</t>
  </si>
  <si>
    <t>CVEN285486</t>
  </si>
  <si>
    <t>2024-4</t>
  </si>
  <si>
    <t>CVEN285153</t>
  </si>
  <si>
    <t>2024-5</t>
  </si>
  <si>
    <t>CVEN284921</t>
  </si>
  <si>
    <t>2024-7</t>
  </si>
  <si>
    <t>CVEN284468</t>
  </si>
  <si>
    <t>2024-8</t>
  </si>
  <si>
    <t>CVEN284309</t>
  </si>
  <si>
    <t>CVEN284153</t>
  </si>
  <si>
    <t>CVEN283941</t>
  </si>
  <si>
    <t>CVEN283822</t>
  </si>
  <si>
    <t>CVEN282942</t>
  </si>
  <si>
    <t>CVEN282726</t>
  </si>
  <si>
    <t>CVEN282472</t>
  </si>
  <si>
    <t>CVEN282318</t>
  </si>
  <si>
    <t>CVEN282381</t>
  </si>
  <si>
    <t>CVEN282117</t>
  </si>
  <si>
    <t>CVEN281569</t>
  </si>
  <si>
    <t>CVEN281390</t>
  </si>
  <si>
    <t>CVEN280963</t>
  </si>
  <si>
    <t>CVEN280677</t>
  </si>
  <si>
    <t>CVEN280731</t>
  </si>
  <si>
    <t>CVEN280754</t>
  </si>
  <si>
    <t>CVEN280341</t>
  </si>
  <si>
    <t>CVEN280251</t>
  </si>
  <si>
    <t>CVEN280005</t>
  </si>
  <si>
    <t>CVEN279810</t>
  </si>
  <si>
    <t>CVEN279690</t>
  </si>
  <si>
    <t>CVEN279214</t>
  </si>
  <si>
    <t>CVEN279010</t>
  </si>
  <si>
    <t>CVEN278673</t>
  </si>
  <si>
    <t>CVEN278352</t>
  </si>
  <si>
    <t>CVEN278270</t>
  </si>
  <si>
    <t>CVEN277434</t>
  </si>
  <si>
    <t>CVEN277289</t>
  </si>
  <si>
    <t>CVEN277358</t>
  </si>
  <si>
    <t>CVEN277235</t>
  </si>
  <si>
    <t>CVEN277037</t>
  </si>
  <si>
    <t>CVEN277039</t>
  </si>
  <si>
    <t>CVEN276992</t>
  </si>
  <si>
    <t>CVEN277001</t>
  </si>
  <si>
    <t>CVEN276526</t>
  </si>
  <si>
    <t>CVEN276473</t>
  </si>
  <si>
    <t>CVEN276464</t>
  </si>
  <si>
    <t>CVEN276130</t>
  </si>
  <si>
    <t>CVEN275815</t>
  </si>
  <si>
    <t>CVEN275826</t>
  </si>
  <si>
    <t>CVEN275827</t>
  </si>
  <si>
    <t>CVEN275746</t>
  </si>
  <si>
    <t>CVEN275682</t>
  </si>
  <si>
    <t>CVEN275574</t>
  </si>
  <si>
    <t>CVEN275544</t>
  </si>
  <si>
    <t>CVEN275187</t>
  </si>
  <si>
    <t>CVEN275201</t>
  </si>
  <si>
    <t>CVEN275281</t>
  </si>
  <si>
    <t>CVEN274867</t>
  </si>
  <si>
    <t>CVEN275017</t>
  </si>
  <si>
    <t>CVEN274678</t>
  </si>
  <si>
    <t>CVEN274296</t>
  </si>
  <si>
    <t>CVEN274395</t>
  </si>
  <si>
    <t>CVEN273975</t>
  </si>
  <si>
    <t>CVEN274118</t>
  </si>
  <si>
    <t>CVEN273821</t>
  </si>
  <si>
    <t>CVEN273662</t>
  </si>
  <si>
    <t>CVEN273341</t>
  </si>
  <si>
    <t>CVEN273158</t>
  </si>
  <si>
    <t>CVEN272594</t>
  </si>
  <si>
    <t>CVEN272557</t>
  </si>
  <si>
    <t>CVEN272464</t>
  </si>
  <si>
    <t>CVEN272176</t>
  </si>
  <si>
    <t>CVEN272138</t>
  </si>
  <si>
    <t>CVEN272005</t>
  </si>
  <si>
    <t>CVEN271762</t>
  </si>
  <si>
    <t>CVEN270929</t>
  </si>
  <si>
    <t>CVEN269994</t>
  </si>
  <si>
    <t>CVEN269810</t>
  </si>
  <si>
    <t>CVEN269565</t>
  </si>
  <si>
    <t>CVEN269239</t>
  </si>
  <si>
    <t>CVEN269144</t>
  </si>
  <si>
    <t>CVEN268667</t>
  </si>
  <si>
    <t>CVEN268690</t>
  </si>
  <si>
    <t>CVEN268518</t>
  </si>
  <si>
    <t>CVEN268349</t>
  </si>
  <si>
    <t>CVEN268375</t>
  </si>
  <si>
    <t>CVEN268304</t>
  </si>
  <si>
    <t>CVEN267910</t>
  </si>
  <si>
    <t>CVEN267943</t>
  </si>
  <si>
    <t>CVEN266802</t>
  </si>
  <si>
    <t>CVEN266747</t>
  </si>
  <si>
    <t>CVEN266754</t>
  </si>
  <si>
    <t>CVEN266661</t>
  </si>
  <si>
    <t>CVEN266304</t>
  </si>
  <si>
    <t>CVEN266167</t>
  </si>
  <si>
    <t>CVEN265767</t>
  </si>
  <si>
    <t>CVEN265903</t>
  </si>
  <si>
    <t>CVEN265586</t>
  </si>
  <si>
    <t>CVEN264937</t>
  </si>
  <si>
    <t>CVEN263781</t>
  </si>
  <si>
    <t>CVEN263507</t>
  </si>
  <si>
    <t>CVEN263551</t>
  </si>
  <si>
    <t>CVEN263343</t>
  </si>
  <si>
    <t>CVEN263147</t>
  </si>
  <si>
    <t>CVEN263202</t>
  </si>
  <si>
    <t>CVEN263102</t>
  </si>
  <si>
    <t>CVEN262776</t>
  </si>
  <si>
    <t>CVEN262817</t>
  </si>
  <si>
    <t>CVEN262382</t>
  </si>
  <si>
    <t>CVEN262750</t>
  </si>
  <si>
    <t>CVEN261955</t>
  </si>
  <si>
    <t>CVEN261521</t>
  </si>
  <si>
    <t>CVEN261561</t>
  </si>
  <si>
    <t>CVEN260447</t>
  </si>
  <si>
    <t>CVEN259713</t>
  </si>
  <si>
    <t>CVEN259751</t>
  </si>
  <si>
    <t>CVEN259469</t>
  </si>
  <si>
    <t>CVEN258540</t>
  </si>
  <si>
    <t>CVEN258032</t>
  </si>
  <si>
    <t>CVEN258083</t>
  </si>
  <si>
    <t>CVEN257560</t>
  </si>
  <si>
    <t>CVEN257012</t>
  </si>
  <si>
    <t>CVEN256763</t>
  </si>
  <si>
    <t>CVEN256412</t>
  </si>
  <si>
    <t>CVEN256016</t>
  </si>
  <si>
    <t>CVEN256041</t>
  </si>
  <si>
    <t>CVEN255688</t>
  </si>
  <si>
    <t>CVEN255417</t>
  </si>
  <si>
    <t>CVEN255089</t>
  </si>
  <si>
    <t>CVEN255116</t>
  </si>
  <si>
    <t>CVEN254886</t>
  </si>
  <si>
    <t>CVEN254659</t>
  </si>
  <si>
    <t>CVEN254682</t>
  </si>
  <si>
    <t>CVEN254721</t>
  </si>
  <si>
    <t>CVEN254066</t>
  </si>
  <si>
    <t>CVEN253778</t>
  </si>
  <si>
    <t>CVEN253727</t>
  </si>
  <si>
    <t>CVEN252801</t>
  </si>
  <si>
    <t>CVEN252580</t>
  </si>
  <si>
    <t>CVEN251643</t>
  </si>
  <si>
    <t>CVEN251648</t>
  </si>
  <si>
    <t>CVEN251123</t>
  </si>
  <si>
    <t>CVEN251192</t>
  </si>
  <si>
    <t>CVEN250979</t>
  </si>
  <si>
    <t>CVEN250647</t>
  </si>
  <si>
    <t>CVEN250336</t>
  </si>
  <si>
    <t>CVEN250423</t>
  </si>
  <si>
    <t>CVEN249936</t>
  </si>
  <si>
    <t>CVEN250138</t>
  </si>
  <si>
    <t>CVEN249564</t>
  </si>
  <si>
    <t>CVEN249489</t>
  </si>
  <si>
    <t>CVEN249279</t>
  </si>
  <si>
    <t>CVEN248871</t>
  </si>
  <si>
    <t>CVEN248790</t>
  </si>
  <si>
    <t>CVEN248514</t>
  </si>
  <si>
    <t>CVEN248359</t>
  </si>
  <si>
    <t>CVEN247881</t>
  </si>
  <si>
    <t>CVEN247452</t>
  </si>
  <si>
    <t>CVEN247069</t>
  </si>
  <si>
    <t>CVEN246632</t>
  </si>
  <si>
    <t>CVEN246638</t>
  </si>
  <si>
    <t>CVEN246558</t>
  </si>
  <si>
    <t>CVEN244322</t>
  </si>
  <si>
    <t>CVEN244814</t>
  </si>
  <si>
    <t>CVEN243941</t>
  </si>
  <si>
    <t>CVEN243664</t>
  </si>
  <si>
    <t>CVEN242841</t>
  </si>
  <si>
    <t>CVEN242723</t>
  </si>
  <si>
    <t>CVEN241088</t>
  </si>
  <si>
    <t>CVEN241072</t>
  </si>
  <si>
    <t>CVEN240705</t>
  </si>
  <si>
    <t>CVEN240464</t>
  </si>
  <si>
    <t>CVEN240293</t>
  </si>
  <si>
    <t>CVEN239985</t>
  </si>
  <si>
    <t>CVEN239193</t>
  </si>
  <si>
    <t>CVEN239157</t>
  </si>
  <si>
    <t>CVEN238744</t>
  </si>
  <si>
    <t>CVEN238654</t>
  </si>
  <si>
    <t>CVEN237333</t>
  </si>
  <si>
    <t>CVEN237303</t>
  </si>
  <si>
    <t>CVEN237029</t>
  </si>
  <si>
    <t>CVEN236634</t>
  </si>
  <si>
    <t>CVEN236675</t>
  </si>
  <si>
    <t>CVEN236686</t>
  </si>
  <si>
    <t>CVEN236496</t>
  </si>
  <si>
    <t>CVEN236732</t>
  </si>
  <si>
    <t>CVEN236484</t>
  </si>
  <si>
    <t>CVEN236006</t>
  </si>
  <si>
    <t>CVEN236013</t>
  </si>
  <si>
    <t>CVEN235815</t>
  </si>
  <si>
    <t>CVEN235837</t>
  </si>
  <si>
    <t>CVEN235643</t>
  </si>
  <si>
    <t>CVEN235259</t>
  </si>
  <si>
    <t>CVEN235300</t>
  </si>
  <si>
    <t>CVEN235209</t>
  </si>
  <si>
    <t>CVEN235011</t>
  </si>
  <si>
    <t>CVEN234839</t>
  </si>
  <si>
    <t>CVEN234779</t>
  </si>
  <si>
    <t>CVEN234804</t>
  </si>
  <si>
    <t>CVEN234591</t>
  </si>
  <si>
    <t>CVEN234529</t>
  </si>
  <si>
    <t>CVEN234491</t>
  </si>
  <si>
    <t>CVEN234514</t>
  </si>
  <si>
    <t>CVEN234140</t>
  </si>
  <si>
    <t>CVEN233737</t>
  </si>
  <si>
    <t>CVEN233414</t>
  </si>
  <si>
    <t>CVEN232976</t>
  </si>
  <si>
    <t>CVEN232881</t>
  </si>
  <si>
    <t>CVEN232676</t>
  </si>
  <si>
    <t>CVEN232852</t>
  </si>
  <si>
    <t>CVEN232399</t>
  </si>
  <si>
    <t>CVEN232147</t>
  </si>
  <si>
    <t>CVEN232040</t>
  </si>
  <si>
    <t>CVEN231740</t>
  </si>
  <si>
    <t>CVEN231252</t>
  </si>
  <si>
    <t>CVEN231021</t>
  </si>
  <si>
    <t>CVEN230185</t>
  </si>
  <si>
    <t>CVEN230212</t>
  </si>
  <si>
    <t>CVEN230179</t>
  </si>
  <si>
    <t>CVEN229635</t>
  </si>
  <si>
    <t>CVEN229846</t>
  </si>
  <si>
    <t>CVEN229042</t>
  </si>
  <si>
    <t>CVEN228534</t>
  </si>
  <si>
    <t>CVEN228080</t>
  </si>
  <si>
    <t>CVEN228005</t>
  </si>
  <si>
    <t>CVEN226642</t>
  </si>
  <si>
    <t>CVEN226562</t>
  </si>
  <si>
    <t>CVEN226054</t>
  </si>
  <si>
    <t>CVEN226049</t>
  </si>
  <si>
    <t>CVEN225791</t>
  </si>
  <si>
    <t>CVEN225808</t>
  </si>
  <si>
    <t>CVEN225391</t>
  </si>
  <si>
    <t>CVEN224546</t>
  </si>
  <si>
    <t>CVEN224652</t>
  </si>
  <si>
    <t>CVEN224673</t>
  </si>
  <si>
    <t>CVEN224696</t>
  </si>
  <si>
    <t>CVEN224060</t>
  </si>
  <si>
    <t>CVEN223842</t>
  </si>
  <si>
    <t>CVEN223596</t>
  </si>
  <si>
    <t>CVEN222929</t>
  </si>
  <si>
    <t>CVEN222649</t>
  </si>
  <si>
    <t>CVEN222532</t>
  </si>
  <si>
    <t>CVEN222636</t>
  </si>
  <si>
    <t>CVEN221930</t>
  </si>
  <si>
    <t>CVEN221663</t>
  </si>
  <si>
    <t>CVEN221732</t>
  </si>
  <si>
    <t>CVEN221616</t>
  </si>
  <si>
    <t>CVEN221307</t>
  </si>
  <si>
    <t>CVEN221201</t>
  </si>
  <si>
    <t>CVEN221235</t>
  </si>
  <si>
    <t>CVEN220754</t>
  </si>
  <si>
    <t>CVEN220568</t>
  </si>
  <si>
    <t>CVEN220559</t>
  </si>
  <si>
    <t>CVEN220291</t>
  </si>
  <si>
    <t>CVEN220130</t>
  </si>
  <si>
    <t>CVEN220169</t>
  </si>
  <si>
    <t>CVEN219770</t>
  </si>
  <si>
    <t>CVEN219629</t>
  </si>
  <si>
    <t>CVEN219325</t>
  </si>
  <si>
    <t>CVEN219156</t>
  </si>
  <si>
    <t>CVEN218892</t>
  </si>
  <si>
    <t>CVEN218428</t>
  </si>
  <si>
    <t>AVG Weekly</t>
  </si>
  <si>
    <t>STD DEV Weekly</t>
  </si>
  <si>
    <t>Week</t>
  </si>
  <si>
    <t>DATE</t>
  </si>
  <si>
    <t>PART_NUMBER</t>
  </si>
  <si>
    <t>SALE_ID</t>
  </si>
  <si>
    <t>QUANTITY SOLD</t>
  </si>
  <si>
    <t>SOLD QUANTITY</t>
  </si>
  <si>
    <t>PARTNUMBER</t>
  </si>
  <si>
    <t>Beginning Inventory</t>
  </si>
  <si>
    <t>Received Inventory</t>
  </si>
  <si>
    <t>Available Inventory</t>
  </si>
  <si>
    <t>Demand</t>
  </si>
  <si>
    <t>Demand Fulfilled</t>
  </si>
  <si>
    <t>Ending Inventory</t>
  </si>
  <si>
    <t>Ending Inventory + Order</t>
  </si>
  <si>
    <t>Inventory Cost</t>
  </si>
  <si>
    <t>Fullfiled Sales Cost</t>
  </si>
  <si>
    <t>Fullfiled Sales Price</t>
  </si>
  <si>
    <t>Weeks of Inventory</t>
  </si>
  <si>
    <t>Reorder (1/0)</t>
  </si>
  <si>
    <t>Weekly Holding Cost</t>
  </si>
  <si>
    <t>Product Cost</t>
  </si>
  <si>
    <t>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</si>
</sst>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.0_-;\-&quot;$&quot;* #,##0.0_-;_-&quot;$&quot;* &quot;-&quot;??_-;_-@_-"/>
    <numFmt numFmtId="167" formatCode="_-&quot;$&quot;* #,##0.0000_-;\-&quot;$&quot;* #,##0.0000_-;_-&quot;$&quot;* &quot;-&quot;??_-;_-@_-"/>
    <numFmt numFmtId="168" formatCode="_-* #,##0.0_-;\-* #,##0.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rial Narrow"/>
      <family val="2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2" applyFont="1"/>
    <xf numFmtId="1" fontId="0" fillId="0" borderId="0" xfId="1" applyNumberFormat="1" applyFont="1"/>
    <xf numFmtId="1" fontId="0" fillId="0" borderId="0" xfId="0" applyNumberFormat="1"/>
    <xf numFmtId="0" fontId="0" fillId="0" borderId="4" xfId="0" applyBorder="1"/>
    <xf numFmtId="1" fontId="0" fillId="0" borderId="0" xfId="1" applyNumberFormat="1" applyFont="1" applyBorder="1"/>
    <xf numFmtId="9" fontId="0" fillId="0" borderId="0" xfId="2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1" fontId="0" fillId="0" borderId="7" xfId="1" applyNumberFormat="1" applyFont="1" applyBorder="1"/>
    <xf numFmtId="0" fontId="0" fillId="0" borderId="8" xfId="0" applyBorder="1"/>
    <xf numFmtId="0" fontId="3" fillId="2" borderId="9" xfId="0" applyFont="1" applyFill="1" applyBorder="1" applyAlignment="1">
      <alignment vertical="center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6" fontId="0" fillId="0" borderId="0" xfId="3" applyNumberFormat="1" applyFont="1"/>
    <xf numFmtId="1" fontId="2" fillId="0" borderId="0" xfId="0" applyNumberFormat="1" applyFont="1"/>
    <xf numFmtId="1" fontId="2" fillId="0" borderId="0" xfId="1" applyNumberFormat="1" applyFont="1"/>
    <xf numFmtId="166" fontId="2" fillId="0" borderId="0" xfId="3" applyNumberFormat="1" applyFont="1"/>
    <xf numFmtId="166" fontId="3" fillId="2" borderId="9" xfId="3" applyNumberFormat="1" applyFont="1" applyFill="1" applyBorder="1" applyAlignment="1">
      <alignment vertical="center"/>
    </xf>
    <xf numFmtId="164" fontId="0" fillId="0" borderId="0" xfId="3" applyFont="1" applyBorder="1"/>
    <xf numFmtId="167" fontId="0" fillId="0" borderId="0" xfId="3" applyNumberFormat="1" applyFont="1" applyBorder="1"/>
    <xf numFmtId="164" fontId="0" fillId="0" borderId="0" xfId="0" applyNumberFormat="1"/>
    <xf numFmtId="168" fontId="0" fillId="0" borderId="0" xfId="1" applyNumberFormat="1" applyFont="1"/>
    <xf numFmtId="168" fontId="2" fillId="0" borderId="0" xfId="1" applyNumberFormat="1" applyFont="1"/>
    <xf numFmtId="0" fontId="2" fillId="0" borderId="0" xfId="0" applyFont="1" applyAlignment="1">
      <alignment wrapText="1"/>
    </xf>
    <xf numFmtId="1" fontId="0" fillId="3" borderId="0" xfId="0" applyNumberFormat="1" applyFill="1"/>
    <xf numFmtId="1" fontId="0" fillId="3" borderId="0" xfId="1" applyNumberFormat="1" applyFont="1" applyFill="1"/>
    <xf numFmtId="0" fontId="0" fillId="3" borderId="0" xfId="0" applyFill="1" applyAlignment="1">
      <alignment horizontal="left"/>
    </xf>
    <xf numFmtId="0" fontId="0" fillId="3" borderId="0" xfId="0" applyFill="1"/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5">
    <dxf>
      <font>
        <b val="0"/>
        <i val="0"/>
        <color theme="0" tint="-0.34998626667073579"/>
      </font>
      <fill>
        <patternFill>
          <bgColor theme="0" tint="-4.9989318521683403E-2"/>
        </patternFill>
      </fill>
    </dxf>
    <dxf>
      <font>
        <b val="0"/>
        <i val="0"/>
        <color theme="0" tint="-0.24994659260841701"/>
      </font>
      <fill>
        <patternFill>
          <bgColor theme="2"/>
        </patternFill>
      </fill>
    </dxf>
    <dxf>
      <font>
        <b/>
        <i val="0"/>
        <color rgb="FFFF0000"/>
      </font>
      <fill>
        <patternFill>
          <bgColor rgb="FFCCECFF"/>
        </patternFill>
      </fill>
    </dxf>
    <dxf>
      <font>
        <b val="0"/>
        <i val="0"/>
        <color theme="0" tint="-0.34998626667073579"/>
      </font>
      <fill>
        <patternFill>
          <bgColor theme="0" tint="-4.9989318521683403E-2"/>
        </patternFill>
      </fill>
    </dxf>
    <dxf>
      <font>
        <b val="0"/>
        <i val="0"/>
        <color theme="0" tint="-0.2499465926084170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Demand - Inventory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'Annual Simulation '!$F$10</c:f>
              <c:strCache>
                <c:ptCount val="1"/>
                <c:pt idx="0">
                  <c:v>Available 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Simulation '!$F$11:$F$62</c:f>
              <c:numCache>
                <c:formatCode>0</c:formatCode>
                <c:ptCount val="52"/>
                <c:pt idx="0">
                  <c:v>1000</c:v>
                </c:pt>
                <c:pt idx="1">
                  <c:v>1051.3</c:v>
                </c:pt>
                <c:pt idx="2">
                  <c:v>895.3</c:v>
                </c:pt>
                <c:pt idx="3">
                  <c:v>714</c:v>
                </c:pt>
                <c:pt idx="4">
                  <c:v>604.70000000000005</c:v>
                </c:pt>
                <c:pt idx="5">
                  <c:v>347.20000000000005</c:v>
                </c:pt>
                <c:pt idx="6">
                  <c:v>313.80000000000007</c:v>
                </c:pt>
                <c:pt idx="7">
                  <c:v>174.40000000000006</c:v>
                </c:pt>
                <c:pt idx="8">
                  <c:v>107.00000000000007</c:v>
                </c:pt>
                <c:pt idx="9">
                  <c:v>99.100000000000065</c:v>
                </c:pt>
                <c:pt idx="10">
                  <c:v>1014.4000000000001</c:v>
                </c:pt>
                <c:pt idx="11">
                  <c:v>962.2</c:v>
                </c:pt>
                <c:pt idx="12">
                  <c:v>1762.8000000000002</c:v>
                </c:pt>
                <c:pt idx="13">
                  <c:v>1685.5000000000002</c:v>
                </c:pt>
                <c:pt idx="14">
                  <c:v>1666.1000000000001</c:v>
                </c:pt>
                <c:pt idx="15">
                  <c:v>1719.7</c:v>
                </c:pt>
                <c:pt idx="16">
                  <c:v>1625.1000000000001</c:v>
                </c:pt>
                <c:pt idx="17">
                  <c:v>1489.5000000000002</c:v>
                </c:pt>
                <c:pt idx="18">
                  <c:v>1304.3000000000002</c:v>
                </c:pt>
                <c:pt idx="19">
                  <c:v>1350.3000000000002</c:v>
                </c:pt>
                <c:pt idx="20">
                  <c:v>1198.1000000000001</c:v>
                </c:pt>
                <c:pt idx="21">
                  <c:v>2083.4</c:v>
                </c:pt>
                <c:pt idx="22">
                  <c:v>2053.2000000000003</c:v>
                </c:pt>
                <c:pt idx="23">
                  <c:v>1981.6000000000004</c:v>
                </c:pt>
                <c:pt idx="24">
                  <c:v>1807.2000000000003</c:v>
                </c:pt>
                <c:pt idx="25">
                  <c:v>1769.6000000000004</c:v>
                </c:pt>
                <c:pt idx="26">
                  <c:v>1679.2000000000003</c:v>
                </c:pt>
                <c:pt idx="27">
                  <c:v>1587.1000000000004</c:v>
                </c:pt>
                <c:pt idx="28">
                  <c:v>1437.3000000000004</c:v>
                </c:pt>
                <c:pt idx="29">
                  <c:v>1256.3000000000004</c:v>
                </c:pt>
                <c:pt idx="30">
                  <c:v>1182.9000000000003</c:v>
                </c:pt>
                <c:pt idx="31">
                  <c:v>963.8000000000003</c:v>
                </c:pt>
                <c:pt idx="32">
                  <c:v>1001.9000000000003</c:v>
                </c:pt>
                <c:pt idx="33">
                  <c:v>748.60000000000036</c:v>
                </c:pt>
                <c:pt idx="34">
                  <c:v>586.70000000000039</c:v>
                </c:pt>
                <c:pt idx="35">
                  <c:v>412.40000000000043</c:v>
                </c:pt>
                <c:pt idx="36">
                  <c:v>1402.8000000000004</c:v>
                </c:pt>
                <c:pt idx="37">
                  <c:v>1125.1000000000004</c:v>
                </c:pt>
                <c:pt idx="38">
                  <c:v>1113.3000000000004</c:v>
                </c:pt>
                <c:pt idx="39">
                  <c:v>933.20000000000039</c:v>
                </c:pt>
                <c:pt idx="40">
                  <c:v>882.00000000000034</c:v>
                </c:pt>
                <c:pt idx="41">
                  <c:v>734.10000000000036</c:v>
                </c:pt>
                <c:pt idx="42">
                  <c:v>540.20000000000039</c:v>
                </c:pt>
                <c:pt idx="43">
                  <c:v>460.5000000000004</c:v>
                </c:pt>
                <c:pt idx="44">
                  <c:v>1412.9000000000003</c:v>
                </c:pt>
                <c:pt idx="45">
                  <c:v>1333.1000000000004</c:v>
                </c:pt>
                <c:pt idx="46">
                  <c:v>1330.3000000000004</c:v>
                </c:pt>
                <c:pt idx="47">
                  <c:v>1349.1000000000004</c:v>
                </c:pt>
                <c:pt idx="48">
                  <c:v>1180.5000000000005</c:v>
                </c:pt>
                <c:pt idx="49">
                  <c:v>1153.9000000000005</c:v>
                </c:pt>
                <c:pt idx="50">
                  <c:v>1987.9000000000005</c:v>
                </c:pt>
                <c:pt idx="51">
                  <c:v>1926.3000000000006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A-42D1-BDFF-8292DB2451ED}"/>
            </c:ext>
          </c:extLst>
        </c:ser>
        <c:ser>
          <c:idx val="2"/>
          <c:order val="1"/>
          <c:tx>
            <c:strRef>
              <c:f>'Annual Simulation '!$G$10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'Annual Simulation '!$G$11:$G$62</c:f>
              <c:numCache>
                <c:formatCode>0</c:formatCode>
                <c:ptCount val="52"/>
                <c:pt idx="0">
                  <c:v>-51.300000000000004</c:v>
                </c:pt>
                <c:pt idx="1">
                  <c:v>156</c:v>
                </c:pt>
                <c:pt idx="2">
                  <c:v>181.29999999999998</c:v>
                </c:pt>
                <c:pt idx="3">
                  <c:v>109.3</c:v>
                </c:pt>
                <c:pt idx="4">
                  <c:v>257.5</c:v>
                </c:pt>
                <c:pt idx="5">
                  <c:v>33.4</c:v>
                </c:pt>
                <c:pt idx="6">
                  <c:v>139.4</c:v>
                </c:pt>
                <c:pt idx="7">
                  <c:v>67.399999999999991</c:v>
                </c:pt>
                <c:pt idx="8">
                  <c:v>7.8999999999999995</c:v>
                </c:pt>
                <c:pt idx="9">
                  <c:v>84.699999999999989</c:v>
                </c:pt>
                <c:pt idx="10">
                  <c:v>52.2</c:v>
                </c:pt>
                <c:pt idx="11">
                  <c:v>199.4</c:v>
                </c:pt>
                <c:pt idx="12">
                  <c:v>77.3</c:v>
                </c:pt>
                <c:pt idx="13">
                  <c:v>19.400000000000002</c:v>
                </c:pt>
                <c:pt idx="14">
                  <c:v>-53.6</c:v>
                </c:pt>
                <c:pt idx="15">
                  <c:v>94.6</c:v>
                </c:pt>
                <c:pt idx="16">
                  <c:v>135.6</c:v>
                </c:pt>
                <c:pt idx="17">
                  <c:v>185.2</c:v>
                </c:pt>
                <c:pt idx="18">
                  <c:v>-46</c:v>
                </c:pt>
                <c:pt idx="19">
                  <c:v>152.19999999999999</c:v>
                </c:pt>
                <c:pt idx="20">
                  <c:v>114.69999999999999</c:v>
                </c:pt>
                <c:pt idx="21">
                  <c:v>30.200000000000003</c:v>
                </c:pt>
                <c:pt idx="22">
                  <c:v>71.599999999999994</c:v>
                </c:pt>
                <c:pt idx="23">
                  <c:v>174.4</c:v>
                </c:pt>
                <c:pt idx="24">
                  <c:v>37.6</c:v>
                </c:pt>
                <c:pt idx="25">
                  <c:v>90.399999999999991</c:v>
                </c:pt>
                <c:pt idx="26">
                  <c:v>92.1</c:v>
                </c:pt>
                <c:pt idx="27">
                  <c:v>149.79999999999998</c:v>
                </c:pt>
                <c:pt idx="28">
                  <c:v>181</c:v>
                </c:pt>
                <c:pt idx="29">
                  <c:v>73.399999999999991</c:v>
                </c:pt>
                <c:pt idx="30">
                  <c:v>219.1</c:v>
                </c:pt>
                <c:pt idx="31">
                  <c:v>-38.1</c:v>
                </c:pt>
                <c:pt idx="32">
                  <c:v>253.29999999999998</c:v>
                </c:pt>
                <c:pt idx="33">
                  <c:v>161.9</c:v>
                </c:pt>
                <c:pt idx="34">
                  <c:v>174.29999999999998</c:v>
                </c:pt>
                <c:pt idx="35">
                  <c:v>9.6</c:v>
                </c:pt>
                <c:pt idx="36">
                  <c:v>277.70000000000005</c:v>
                </c:pt>
                <c:pt idx="37">
                  <c:v>11.799999999999999</c:v>
                </c:pt>
                <c:pt idx="38">
                  <c:v>180.1</c:v>
                </c:pt>
                <c:pt idx="39">
                  <c:v>51.2</c:v>
                </c:pt>
                <c:pt idx="40">
                  <c:v>147.9</c:v>
                </c:pt>
                <c:pt idx="41">
                  <c:v>193.9</c:v>
                </c:pt>
                <c:pt idx="42">
                  <c:v>79.699999999999989</c:v>
                </c:pt>
                <c:pt idx="43">
                  <c:v>47.6</c:v>
                </c:pt>
                <c:pt idx="44">
                  <c:v>79.8</c:v>
                </c:pt>
                <c:pt idx="45">
                  <c:v>2.8000000000000003</c:v>
                </c:pt>
                <c:pt idx="46">
                  <c:v>-18.8</c:v>
                </c:pt>
                <c:pt idx="47">
                  <c:v>168.6</c:v>
                </c:pt>
                <c:pt idx="48">
                  <c:v>26.6</c:v>
                </c:pt>
                <c:pt idx="49">
                  <c:v>166</c:v>
                </c:pt>
                <c:pt idx="50">
                  <c:v>61.6</c:v>
                </c:pt>
                <c:pt idx="51">
                  <c:v>137.69999999999999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A-42D1-BDFF-8292DB24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71840"/>
        <c:axId val="1626165919"/>
      </c:lineChart>
      <c:catAx>
        <c:axId val="5120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65919"/>
        <c:crosses val="autoZero"/>
        <c:auto val="1"/>
        <c:lblAlgn val="ctr"/>
        <c:lblOffset val="100"/>
        <c:noMultiLvlLbl val="0"/>
      </c:catAx>
      <c:valAx>
        <c:axId val="16261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Precio Ventas</a:t>
            </a:r>
            <a:r>
              <a:rPr lang="es-MX" sz="2000" baseline="0"/>
              <a:t> </a:t>
            </a:r>
            <a:r>
              <a:rPr lang="es-MX" sz="2000"/>
              <a:t>$ - Cost Venta </a:t>
            </a:r>
            <a:r>
              <a:rPr lang="es-MX" sz="2000" baseline="0"/>
              <a:t>$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'Annual Simulation '!$S$10</c:f>
              <c:strCache>
                <c:ptCount val="1"/>
                <c:pt idx="0">
                  <c:v>Fullfiled Sales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'Annual Simulation '!$S$11:$S$62</c:f>
              <c:numCache>
                <c:formatCode>_-"$"* #,##0.00_-;\-"$"* #,##0.00_-;_-"$"* "-"??_-;_-@_-</c:formatCode>
                <c:ptCount val="52"/>
                <c:pt idx="0">
                  <c:v>-135.43200000000002</c:v>
                </c:pt>
                <c:pt idx="1">
                  <c:v>411.84000000000003</c:v>
                </c:pt>
                <c:pt idx="2">
                  <c:v>478.63200000000001</c:v>
                </c:pt>
                <c:pt idx="3">
                  <c:v>288.55200000000002</c:v>
                </c:pt>
                <c:pt idx="4">
                  <c:v>679.80000000000007</c:v>
                </c:pt>
                <c:pt idx="5">
                  <c:v>88.176000000000002</c:v>
                </c:pt>
                <c:pt idx="6">
                  <c:v>368.01600000000002</c:v>
                </c:pt>
                <c:pt idx="7">
                  <c:v>177.93599999999998</c:v>
                </c:pt>
                <c:pt idx="8">
                  <c:v>20.855999999999998</c:v>
                </c:pt>
                <c:pt idx="9">
                  <c:v>223.60799999999998</c:v>
                </c:pt>
                <c:pt idx="10">
                  <c:v>137.80800000000002</c:v>
                </c:pt>
                <c:pt idx="11">
                  <c:v>526.41600000000005</c:v>
                </c:pt>
                <c:pt idx="12">
                  <c:v>204.072</c:v>
                </c:pt>
                <c:pt idx="13">
                  <c:v>51.216000000000008</c:v>
                </c:pt>
                <c:pt idx="14">
                  <c:v>-141.50400000000002</c:v>
                </c:pt>
                <c:pt idx="15">
                  <c:v>249.744</c:v>
                </c:pt>
                <c:pt idx="16">
                  <c:v>357.98399999999998</c:v>
                </c:pt>
                <c:pt idx="17">
                  <c:v>488.928</c:v>
                </c:pt>
                <c:pt idx="18">
                  <c:v>-121.44000000000001</c:v>
                </c:pt>
                <c:pt idx="19">
                  <c:v>401.80799999999999</c:v>
                </c:pt>
                <c:pt idx="20">
                  <c:v>302.80799999999999</c:v>
                </c:pt>
                <c:pt idx="21">
                  <c:v>79.728000000000009</c:v>
                </c:pt>
                <c:pt idx="22">
                  <c:v>189.024</c:v>
                </c:pt>
                <c:pt idx="23">
                  <c:v>460.41600000000005</c:v>
                </c:pt>
                <c:pt idx="24">
                  <c:v>99.26400000000001</c:v>
                </c:pt>
                <c:pt idx="25">
                  <c:v>238.65599999999998</c:v>
                </c:pt>
                <c:pt idx="26">
                  <c:v>243.14400000000001</c:v>
                </c:pt>
                <c:pt idx="27">
                  <c:v>395.47199999999998</c:v>
                </c:pt>
                <c:pt idx="28">
                  <c:v>477.84000000000003</c:v>
                </c:pt>
                <c:pt idx="29">
                  <c:v>193.77599999999998</c:v>
                </c:pt>
                <c:pt idx="30">
                  <c:v>578.42399999999998</c:v>
                </c:pt>
                <c:pt idx="31">
                  <c:v>-100.584</c:v>
                </c:pt>
                <c:pt idx="32">
                  <c:v>668.71199999999999</c:v>
                </c:pt>
                <c:pt idx="33">
                  <c:v>427.41600000000005</c:v>
                </c:pt>
                <c:pt idx="34">
                  <c:v>460.15199999999999</c:v>
                </c:pt>
                <c:pt idx="35">
                  <c:v>25.344000000000001</c:v>
                </c:pt>
                <c:pt idx="36">
                  <c:v>733.12800000000016</c:v>
                </c:pt>
                <c:pt idx="37">
                  <c:v>31.151999999999997</c:v>
                </c:pt>
                <c:pt idx="38">
                  <c:v>475.464</c:v>
                </c:pt>
                <c:pt idx="39">
                  <c:v>135.16800000000001</c:v>
                </c:pt>
                <c:pt idx="40">
                  <c:v>390.45600000000002</c:v>
                </c:pt>
                <c:pt idx="41">
                  <c:v>511.89600000000002</c:v>
                </c:pt>
                <c:pt idx="42">
                  <c:v>210.40799999999999</c:v>
                </c:pt>
                <c:pt idx="43">
                  <c:v>125.66400000000002</c:v>
                </c:pt>
                <c:pt idx="44">
                  <c:v>210.672</c:v>
                </c:pt>
                <c:pt idx="45">
                  <c:v>7.3920000000000012</c:v>
                </c:pt>
                <c:pt idx="46">
                  <c:v>-49.632000000000005</c:v>
                </c:pt>
                <c:pt idx="47">
                  <c:v>445.10399999999998</c:v>
                </c:pt>
                <c:pt idx="48">
                  <c:v>70.224000000000004</c:v>
                </c:pt>
                <c:pt idx="49">
                  <c:v>438.24</c:v>
                </c:pt>
                <c:pt idx="50">
                  <c:v>162.62400000000002</c:v>
                </c:pt>
                <c:pt idx="51">
                  <c:v>363.52799999999996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A-4598-8225-DE8143E873F5}"/>
            </c:ext>
          </c:extLst>
        </c:ser>
        <c:ser>
          <c:idx val="2"/>
          <c:order val="1"/>
          <c:tx>
            <c:strRef>
              <c:f>'Annual Simulation '!$O$10</c:f>
              <c:strCache>
                <c:ptCount val="1"/>
                <c:pt idx="0">
                  <c:v>Stockout Cost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'Annual Simulation '!$O$11:$O$62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A-4598-8225-DE8143E873F5}"/>
            </c:ext>
          </c:extLst>
        </c:ser>
        <c:ser>
          <c:idx val="0"/>
          <c:order val="2"/>
          <c:tx>
            <c:strRef>
              <c:f>'Annual Simulation '!$R$10</c:f>
              <c:strCache>
                <c:ptCount val="1"/>
                <c:pt idx="0">
                  <c:v>Fullfiled Sales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'Annual Simulation '!$R$11:$R$62</c:f>
              <c:numCache>
                <c:formatCode>_-"$"* #,##0.00_-;\-"$"* #,##0.00_-;_-"$"* "-"??_-;_-@_-</c:formatCode>
                <c:ptCount val="52"/>
                <c:pt idx="0">
                  <c:v>-69.25500000000001</c:v>
                </c:pt>
                <c:pt idx="1">
                  <c:v>210.60000000000002</c:v>
                </c:pt>
                <c:pt idx="2">
                  <c:v>244.755</c:v>
                </c:pt>
                <c:pt idx="3">
                  <c:v>147.55500000000001</c:v>
                </c:pt>
                <c:pt idx="4">
                  <c:v>347.625</c:v>
                </c:pt>
                <c:pt idx="5">
                  <c:v>45.09</c:v>
                </c:pt>
                <c:pt idx="6">
                  <c:v>188.19000000000003</c:v>
                </c:pt>
                <c:pt idx="7">
                  <c:v>90.99</c:v>
                </c:pt>
                <c:pt idx="8">
                  <c:v>10.664999999999999</c:v>
                </c:pt>
                <c:pt idx="9">
                  <c:v>114.345</c:v>
                </c:pt>
                <c:pt idx="10">
                  <c:v>70.470000000000013</c:v>
                </c:pt>
                <c:pt idx="11">
                  <c:v>269.19</c:v>
                </c:pt>
                <c:pt idx="12">
                  <c:v>104.355</c:v>
                </c:pt>
                <c:pt idx="13">
                  <c:v>26.190000000000005</c:v>
                </c:pt>
                <c:pt idx="14">
                  <c:v>-72.360000000000014</c:v>
                </c:pt>
                <c:pt idx="15">
                  <c:v>127.71</c:v>
                </c:pt>
                <c:pt idx="16">
                  <c:v>183.06</c:v>
                </c:pt>
                <c:pt idx="17">
                  <c:v>250.02</c:v>
                </c:pt>
                <c:pt idx="18">
                  <c:v>-62.1</c:v>
                </c:pt>
                <c:pt idx="19">
                  <c:v>205.47</c:v>
                </c:pt>
                <c:pt idx="20">
                  <c:v>154.845</c:v>
                </c:pt>
                <c:pt idx="21">
                  <c:v>40.770000000000003</c:v>
                </c:pt>
                <c:pt idx="22">
                  <c:v>96.66</c:v>
                </c:pt>
                <c:pt idx="23">
                  <c:v>235.44000000000003</c:v>
                </c:pt>
                <c:pt idx="24">
                  <c:v>50.760000000000005</c:v>
                </c:pt>
                <c:pt idx="25">
                  <c:v>122.03999999999999</c:v>
                </c:pt>
                <c:pt idx="26">
                  <c:v>124.33499999999999</c:v>
                </c:pt>
                <c:pt idx="27">
                  <c:v>202.23</c:v>
                </c:pt>
                <c:pt idx="28">
                  <c:v>244.35000000000002</c:v>
                </c:pt>
                <c:pt idx="29">
                  <c:v>99.089999999999989</c:v>
                </c:pt>
                <c:pt idx="30">
                  <c:v>295.78500000000003</c:v>
                </c:pt>
                <c:pt idx="31">
                  <c:v>-51.435000000000002</c:v>
                </c:pt>
                <c:pt idx="32">
                  <c:v>341.95499999999998</c:v>
                </c:pt>
                <c:pt idx="33">
                  <c:v>218.56500000000003</c:v>
                </c:pt>
                <c:pt idx="34">
                  <c:v>235.30499999999998</c:v>
                </c:pt>
                <c:pt idx="35">
                  <c:v>12.96</c:v>
                </c:pt>
                <c:pt idx="36">
                  <c:v>374.8950000000001</c:v>
                </c:pt>
                <c:pt idx="37">
                  <c:v>15.93</c:v>
                </c:pt>
                <c:pt idx="38">
                  <c:v>243.13500000000002</c:v>
                </c:pt>
                <c:pt idx="39">
                  <c:v>69.12</c:v>
                </c:pt>
                <c:pt idx="40">
                  <c:v>199.66500000000002</c:v>
                </c:pt>
                <c:pt idx="41">
                  <c:v>261.76500000000004</c:v>
                </c:pt>
                <c:pt idx="42">
                  <c:v>107.59499999999998</c:v>
                </c:pt>
                <c:pt idx="43">
                  <c:v>64.260000000000005</c:v>
                </c:pt>
                <c:pt idx="44">
                  <c:v>107.73</c:v>
                </c:pt>
                <c:pt idx="45">
                  <c:v>3.7800000000000007</c:v>
                </c:pt>
                <c:pt idx="46">
                  <c:v>-25.380000000000003</c:v>
                </c:pt>
                <c:pt idx="47">
                  <c:v>227.61</c:v>
                </c:pt>
                <c:pt idx="48">
                  <c:v>35.910000000000004</c:v>
                </c:pt>
                <c:pt idx="49">
                  <c:v>224.10000000000002</c:v>
                </c:pt>
                <c:pt idx="50">
                  <c:v>83.160000000000011</c:v>
                </c:pt>
                <c:pt idx="51">
                  <c:v>185.89500000000001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A-4598-8225-DE8143E8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71840"/>
        <c:axId val="1626165919"/>
      </c:lineChart>
      <c:catAx>
        <c:axId val="5120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65919"/>
        <c:crosses val="autoZero"/>
        <c:auto val="1"/>
        <c:lblAlgn val="ctr"/>
        <c:lblOffset val="100"/>
        <c:noMultiLvlLbl val="0"/>
      </c:catAx>
      <c:valAx>
        <c:axId val="16261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SKU MCS.xlsx]average and std calc!PivotTable3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'average and std calc'!$I$1:$I$2</c:f>
              <c:strCache>
                <c:ptCount val="1"/>
                <c:pt idx="0">
                  <c:v>8E8304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and std calc'!$H$3:$H$99</c:f>
              <c:strCache>
                <c:ptCount val="96"/>
                <c:pt idx="0">
                  <c:v>2022-30</c:v>
                </c:pt>
                <c:pt idx="1">
                  <c:v>2022-31</c:v>
                </c:pt>
                <c:pt idx="2">
                  <c:v>2022-32</c:v>
                </c:pt>
                <c:pt idx="3">
                  <c:v>2022-33</c:v>
                </c:pt>
                <c:pt idx="4">
                  <c:v>2022-34</c:v>
                </c:pt>
                <c:pt idx="5">
                  <c:v>2022-35</c:v>
                </c:pt>
                <c:pt idx="6">
                  <c:v>2022-36</c:v>
                </c:pt>
                <c:pt idx="7">
                  <c:v>2022-37</c:v>
                </c:pt>
                <c:pt idx="8">
                  <c:v>2022-38</c:v>
                </c:pt>
                <c:pt idx="9">
                  <c:v>2022-39</c:v>
                </c:pt>
                <c:pt idx="10">
                  <c:v>2022-40</c:v>
                </c:pt>
                <c:pt idx="11">
                  <c:v>2022-41</c:v>
                </c:pt>
                <c:pt idx="12">
                  <c:v>2022-42</c:v>
                </c:pt>
                <c:pt idx="13">
                  <c:v>2022-43</c:v>
                </c:pt>
                <c:pt idx="14">
                  <c:v>2022-44</c:v>
                </c:pt>
                <c:pt idx="15">
                  <c:v>2022-45</c:v>
                </c:pt>
                <c:pt idx="16">
                  <c:v>2022-46</c:v>
                </c:pt>
                <c:pt idx="17">
                  <c:v>2022-47</c:v>
                </c:pt>
                <c:pt idx="18">
                  <c:v>2022-48</c:v>
                </c:pt>
                <c:pt idx="19">
                  <c:v>2022-49</c:v>
                </c:pt>
                <c:pt idx="20">
                  <c:v>2022-50</c:v>
                </c:pt>
                <c:pt idx="21">
                  <c:v>2022-51</c:v>
                </c:pt>
                <c:pt idx="22">
                  <c:v>2022-52</c:v>
                </c:pt>
                <c:pt idx="23">
                  <c:v>2022-53</c:v>
                </c:pt>
                <c:pt idx="24">
                  <c:v>2023-10</c:v>
                </c:pt>
                <c:pt idx="25">
                  <c:v>2023-11</c:v>
                </c:pt>
                <c:pt idx="26">
                  <c:v>2023-12</c:v>
                </c:pt>
                <c:pt idx="27">
                  <c:v>2023-13</c:v>
                </c:pt>
                <c:pt idx="28">
                  <c:v>2023-14</c:v>
                </c:pt>
                <c:pt idx="29">
                  <c:v>2023-15</c:v>
                </c:pt>
                <c:pt idx="30">
                  <c:v>2023-16</c:v>
                </c:pt>
                <c:pt idx="31">
                  <c:v>2023-17</c:v>
                </c:pt>
                <c:pt idx="32">
                  <c:v>2023-18</c:v>
                </c:pt>
                <c:pt idx="33">
                  <c:v>2023-19</c:v>
                </c:pt>
                <c:pt idx="34">
                  <c:v>2023-20</c:v>
                </c:pt>
                <c:pt idx="35">
                  <c:v>2023-21</c:v>
                </c:pt>
                <c:pt idx="36">
                  <c:v>2023-22</c:v>
                </c:pt>
                <c:pt idx="37">
                  <c:v>2023-23</c:v>
                </c:pt>
                <c:pt idx="38">
                  <c:v>2023-24</c:v>
                </c:pt>
                <c:pt idx="39">
                  <c:v>2023-25</c:v>
                </c:pt>
                <c:pt idx="40">
                  <c:v>2023-26</c:v>
                </c:pt>
                <c:pt idx="41">
                  <c:v>2023-27</c:v>
                </c:pt>
                <c:pt idx="42">
                  <c:v>2023-28</c:v>
                </c:pt>
                <c:pt idx="43">
                  <c:v>2023-29</c:v>
                </c:pt>
                <c:pt idx="44">
                  <c:v>2023-3</c:v>
                </c:pt>
                <c:pt idx="45">
                  <c:v>2023-30</c:v>
                </c:pt>
                <c:pt idx="46">
                  <c:v>2023-31</c:v>
                </c:pt>
                <c:pt idx="47">
                  <c:v>2023-32</c:v>
                </c:pt>
                <c:pt idx="48">
                  <c:v>2023-33</c:v>
                </c:pt>
                <c:pt idx="49">
                  <c:v>2023-34</c:v>
                </c:pt>
                <c:pt idx="50">
                  <c:v>2023-35</c:v>
                </c:pt>
                <c:pt idx="51">
                  <c:v>2023-36</c:v>
                </c:pt>
                <c:pt idx="52">
                  <c:v>2023-37</c:v>
                </c:pt>
                <c:pt idx="53">
                  <c:v>2023-38</c:v>
                </c:pt>
                <c:pt idx="54">
                  <c:v>2023-39</c:v>
                </c:pt>
                <c:pt idx="55">
                  <c:v>2023-4</c:v>
                </c:pt>
                <c:pt idx="56">
                  <c:v>2023-40</c:v>
                </c:pt>
                <c:pt idx="57">
                  <c:v>2023-41</c:v>
                </c:pt>
                <c:pt idx="58">
                  <c:v>2023-42</c:v>
                </c:pt>
                <c:pt idx="59">
                  <c:v>2023-43</c:v>
                </c:pt>
                <c:pt idx="60">
                  <c:v>2023-44</c:v>
                </c:pt>
                <c:pt idx="61">
                  <c:v>2023-45</c:v>
                </c:pt>
                <c:pt idx="62">
                  <c:v>2023-46</c:v>
                </c:pt>
                <c:pt idx="63">
                  <c:v>2023-47</c:v>
                </c:pt>
                <c:pt idx="64">
                  <c:v>2023-48</c:v>
                </c:pt>
                <c:pt idx="65">
                  <c:v>2023-49</c:v>
                </c:pt>
                <c:pt idx="66">
                  <c:v>2023-5</c:v>
                </c:pt>
                <c:pt idx="67">
                  <c:v>2023-50</c:v>
                </c:pt>
                <c:pt idx="68">
                  <c:v>2023-51</c:v>
                </c:pt>
                <c:pt idx="69">
                  <c:v>2023-6</c:v>
                </c:pt>
                <c:pt idx="70">
                  <c:v>2023-7</c:v>
                </c:pt>
                <c:pt idx="71">
                  <c:v>2023-8</c:v>
                </c:pt>
                <c:pt idx="72">
                  <c:v>2023-9</c:v>
                </c:pt>
                <c:pt idx="73">
                  <c:v>2024-1</c:v>
                </c:pt>
                <c:pt idx="74">
                  <c:v>2024-13</c:v>
                </c:pt>
                <c:pt idx="75">
                  <c:v>2024-14</c:v>
                </c:pt>
                <c:pt idx="76">
                  <c:v>2024-15</c:v>
                </c:pt>
                <c:pt idx="77">
                  <c:v>2024-16</c:v>
                </c:pt>
                <c:pt idx="78">
                  <c:v>2024-17</c:v>
                </c:pt>
                <c:pt idx="79">
                  <c:v>2024-18</c:v>
                </c:pt>
                <c:pt idx="80">
                  <c:v>2024-19</c:v>
                </c:pt>
                <c:pt idx="81">
                  <c:v>2024-2</c:v>
                </c:pt>
                <c:pt idx="82">
                  <c:v>2024-20</c:v>
                </c:pt>
                <c:pt idx="83">
                  <c:v>2024-21</c:v>
                </c:pt>
                <c:pt idx="84">
                  <c:v>2024-22</c:v>
                </c:pt>
                <c:pt idx="85">
                  <c:v>2024-23</c:v>
                </c:pt>
                <c:pt idx="86">
                  <c:v>2024-24</c:v>
                </c:pt>
                <c:pt idx="87">
                  <c:v>2024-25</c:v>
                </c:pt>
                <c:pt idx="88">
                  <c:v>2024-26</c:v>
                </c:pt>
                <c:pt idx="89">
                  <c:v>2024-27</c:v>
                </c:pt>
                <c:pt idx="90">
                  <c:v>2024-28</c:v>
                </c:pt>
                <c:pt idx="91">
                  <c:v>2024-4</c:v>
                </c:pt>
                <c:pt idx="92">
                  <c:v>2024-5</c:v>
                </c:pt>
                <c:pt idx="93">
                  <c:v>2024-7</c:v>
                </c:pt>
                <c:pt idx="94">
                  <c:v>2024-8</c:v>
                </c:pt>
                <c:pt idx="95">
                  <c:v>(blank)</c:v>
                </c:pt>
              </c:strCache>
            </c:strRef>
          </c:cat>
          <c:val>
            <c:numRef>
              <c:f>'average and std calc'!$I$3:$I$99</c:f>
              <c:numCache>
                <c:formatCode>General</c:formatCode>
                <c:ptCount val="96"/>
                <c:pt idx="0">
                  <c:v>132</c:v>
                </c:pt>
                <c:pt idx="1">
                  <c:v>174</c:v>
                </c:pt>
                <c:pt idx="2">
                  <c:v>168</c:v>
                </c:pt>
                <c:pt idx="3">
                  <c:v>180</c:v>
                </c:pt>
                <c:pt idx="4">
                  <c:v>134</c:v>
                </c:pt>
                <c:pt idx="5">
                  <c:v>126</c:v>
                </c:pt>
                <c:pt idx="6">
                  <c:v>238</c:v>
                </c:pt>
                <c:pt idx="7">
                  <c:v>168</c:v>
                </c:pt>
                <c:pt idx="8">
                  <c:v>84</c:v>
                </c:pt>
                <c:pt idx="9">
                  <c:v>84</c:v>
                </c:pt>
                <c:pt idx="10">
                  <c:v>174</c:v>
                </c:pt>
                <c:pt idx="11">
                  <c:v>210</c:v>
                </c:pt>
                <c:pt idx="12">
                  <c:v>100</c:v>
                </c:pt>
                <c:pt idx="13">
                  <c:v>94</c:v>
                </c:pt>
                <c:pt idx="14">
                  <c:v>168</c:v>
                </c:pt>
                <c:pt idx="15">
                  <c:v>66</c:v>
                </c:pt>
                <c:pt idx="16">
                  <c:v>112</c:v>
                </c:pt>
                <c:pt idx="17">
                  <c:v>225</c:v>
                </c:pt>
                <c:pt idx="18">
                  <c:v>145</c:v>
                </c:pt>
                <c:pt idx="19">
                  <c:v>126</c:v>
                </c:pt>
                <c:pt idx="20">
                  <c:v>66</c:v>
                </c:pt>
                <c:pt idx="21">
                  <c:v>72</c:v>
                </c:pt>
                <c:pt idx="22">
                  <c:v>78</c:v>
                </c:pt>
                <c:pt idx="23">
                  <c:v>126</c:v>
                </c:pt>
                <c:pt idx="24">
                  <c:v>98</c:v>
                </c:pt>
                <c:pt idx="25">
                  <c:v>78</c:v>
                </c:pt>
                <c:pt idx="26">
                  <c:v>222</c:v>
                </c:pt>
                <c:pt idx="27">
                  <c:v>126</c:v>
                </c:pt>
                <c:pt idx="28">
                  <c:v>66</c:v>
                </c:pt>
                <c:pt idx="29">
                  <c:v>66</c:v>
                </c:pt>
                <c:pt idx="30">
                  <c:v>42</c:v>
                </c:pt>
                <c:pt idx="31">
                  <c:v>66</c:v>
                </c:pt>
                <c:pt idx="32">
                  <c:v>200</c:v>
                </c:pt>
                <c:pt idx="33">
                  <c:v>78</c:v>
                </c:pt>
                <c:pt idx="34">
                  <c:v>126</c:v>
                </c:pt>
                <c:pt idx="35">
                  <c:v>126</c:v>
                </c:pt>
                <c:pt idx="36">
                  <c:v>42</c:v>
                </c:pt>
                <c:pt idx="37">
                  <c:v>96</c:v>
                </c:pt>
                <c:pt idx="38">
                  <c:v>12</c:v>
                </c:pt>
                <c:pt idx="39">
                  <c:v>84</c:v>
                </c:pt>
                <c:pt idx="40">
                  <c:v>156</c:v>
                </c:pt>
                <c:pt idx="41">
                  <c:v>148</c:v>
                </c:pt>
                <c:pt idx="42">
                  <c:v>42</c:v>
                </c:pt>
                <c:pt idx="43">
                  <c:v>192</c:v>
                </c:pt>
                <c:pt idx="44">
                  <c:v>84</c:v>
                </c:pt>
                <c:pt idx="45">
                  <c:v>138</c:v>
                </c:pt>
                <c:pt idx="46">
                  <c:v>256</c:v>
                </c:pt>
                <c:pt idx="47">
                  <c:v>134</c:v>
                </c:pt>
                <c:pt idx="48">
                  <c:v>26</c:v>
                </c:pt>
                <c:pt idx="49">
                  <c:v>168</c:v>
                </c:pt>
                <c:pt idx="50">
                  <c:v>120</c:v>
                </c:pt>
                <c:pt idx="51">
                  <c:v>237</c:v>
                </c:pt>
                <c:pt idx="52">
                  <c:v>369</c:v>
                </c:pt>
                <c:pt idx="53">
                  <c:v>399</c:v>
                </c:pt>
                <c:pt idx="54">
                  <c:v>117</c:v>
                </c:pt>
                <c:pt idx="55">
                  <c:v>48</c:v>
                </c:pt>
                <c:pt idx="56">
                  <c:v>150</c:v>
                </c:pt>
                <c:pt idx="57">
                  <c:v>173</c:v>
                </c:pt>
                <c:pt idx="58">
                  <c:v>252</c:v>
                </c:pt>
                <c:pt idx="59">
                  <c:v>154</c:v>
                </c:pt>
                <c:pt idx="60">
                  <c:v>1</c:v>
                </c:pt>
                <c:pt idx="61">
                  <c:v>137</c:v>
                </c:pt>
                <c:pt idx="62">
                  <c:v>48</c:v>
                </c:pt>
                <c:pt idx="63">
                  <c:v>62</c:v>
                </c:pt>
                <c:pt idx="64">
                  <c:v>42</c:v>
                </c:pt>
                <c:pt idx="65">
                  <c:v>268</c:v>
                </c:pt>
                <c:pt idx="66">
                  <c:v>42</c:v>
                </c:pt>
                <c:pt idx="67">
                  <c:v>126</c:v>
                </c:pt>
                <c:pt idx="68">
                  <c:v>68</c:v>
                </c:pt>
                <c:pt idx="69">
                  <c:v>42</c:v>
                </c:pt>
                <c:pt idx="70">
                  <c:v>16</c:v>
                </c:pt>
                <c:pt idx="71">
                  <c:v>108</c:v>
                </c:pt>
                <c:pt idx="72">
                  <c:v>37</c:v>
                </c:pt>
                <c:pt idx="73">
                  <c:v>14</c:v>
                </c:pt>
                <c:pt idx="74">
                  <c:v>160</c:v>
                </c:pt>
                <c:pt idx="75">
                  <c:v>6</c:v>
                </c:pt>
                <c:pt idx="76">
                  <c:v>240</c:v>
                </c:pt>
                <c:pt idx="77">
                  <c:v>66</c:v>
                </c:pt>
                <c:pt idx="78">
                  <c:v>24</c:v>
                </c:pt>
                <c:pt idx="79">
                  <c:v>100</c:v>
                </c:pt>
                <c:pt idx="80">
                  <c:v>252</c:v>
                </c:pt>
                <c:pt idx="81">
                  <c:v>42</c:v>
                </c:pt>
                <c:pt idx="82">
                  <c:v>150</c:v>
                </c:pt>
                <c:pt idx="83">
                  <c:v>126</c:v>
                </c:pt>
                <c:pt idx="84">
                  <c:v>42</c:v>
                </c:pt>
                <c:pt idx="85">
                  <c:v>182</c:v>
                </c:pt>
                <c:pt idx="86">
                  <c:v>174</c:v>
                </c:pt>
                <c:pt idx="87">
                  <c:v>146</c:v>
                </c:pt>
                <c:pt idx="88">
                  <c:v>158</c:v>
                </c:pt>
                <c:pt idx="89">
                  <c:v>100</c:v>
                </c:pt>
                <c:pt idx="90">
                  <c:v>48</c:v>
                </c:pt>
                <c:pt idx="91">
                  <c:v>12</c:v>
                </c:pt>
                <c:pt idx="92">
                  <c:v>66</c:v>
                </c:pt>
                <c:pt idx="93">
                  <c:v>48</c:v>
                </c:pt>
                <c:pt idx="9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E-4733-9A0C-FFA2C207AC6E}"/>
            </c:ext>
          </c:extLst>
        </c:ser>
        <c:ser>
          <c:idx val="1"/>
          <c:order val="1"/>
          <c:tx>
            <c:strRef>
              <c:f>'average and std calc'!$J$1:$J$2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 and std calc'!$H$3:$H$99</c:f>
              <c:strCache>
                <c:ptCount val="96"/>
                <c:pt idx="0">
                  <c:v>2022-30</c:v>
                </c:pt>
                <c:pt idx="1">
                  <c:v>2022-31</c:v>
                </c:pt>
                <c:pt idx="2">
                  <c:v>2022-32</c:v>
                </c:pt>
                <c:pt idx="3">
                  <c:v>2022-33</c:v>
                </c:pt>
                <c:pt idx="4">
                  <c:v>2022-34</c:v>
                </c:pt>
                <c:pt idx="5">
                  <c:v>2022-35</c:v>
                </c:pt>
                <c:pt idx="6">
                  <c:v>2022-36</c:v>
                </c:pt>
                <c:pt idx="7">
                  <c:v>2022-37</c:v>
                </c:pt>
                <c:pt idx="8">
                  <c:v>2022-38</c:v>
                </c:pt>
                <c:pt idx="9">
                  <c:v>2022-39</c:v>
                </c:pt>
                <c:pt idx="10">
                  <c:v>2022-40</c:v>
                </c:pt>
                <c:pt idx="11">
                  <c:v>2022-41</c:v>
                </c:pt>
                <c:pt idx="12">
                  <c:v>2022-42</c:v>
                </c:pt>
                <c:pt idx="13">
                  <c:v>2022-43</c:v>
                </c:pt>
                <c:pt idx="14">
                  <c:v>2022-44</c:v>
                </c:pt>
                <c:pt idx="15">
                  <c:v>2022-45</c:v>
                </c:pt>
                <c:pt idx="16">
                  <c:v>2022-46</c:v>
                </c:pt>
                <c:pt idx="17">
                  <c:v>2022-47</c:v>
                </c:pt>
                <c:pt idx="18">
                  <c:v>2022-48</c:v>
                </c:pt>
                <c:pt idx="19">
                  <c:v>2022-49</c:v>
                </c:pt>
                <c:pt idx="20">
                  <c:v>2022-50</c:v>
                </c:pt>
                <c:pt idx="21">
                  <c:v>2022-51</c:v>
                </c:pt>
                <c:pt idx="22">
                  <c:v>2022-52</c:v>
                </c:pt>
                <c:pt idx="23">
                  <c:v>2022-53</c:v>
                </c:pt>
                <c:pt idx="24">
                  <c:v>2023-10</c:v>
                </c:pt>
                <c:pt idx="25">
                  <c:v>2023-11</c:v>
                </c:pt>
                <c:pt idx="26">
                  <c:v>2023-12</c:v>
                </c:pt>
                <c:pt idx="27">
                  <c:v>2023-13</c:v>
                </c:pt>
                <c:pt idx="28">
                  <c:v>2023-14</c:v>
                </c:pt>
                <c:pt idx="29">
                  <c:v>2023-15</c:v>
                </c:pt>
                <c:pt idx="30">
                  <c:v>2023-16</c:v>
                </c:pt>
                <c:pt idx="31">
                  <c:v>2023-17</c:v>
                </c:pt>
                <c:pt idx="32">
                  <c:v>2023-18</c:v>
                </c:pt>
                <c:pt idx="33">
                  <c:v>2023-19</c:v>
                </c:pt>
                <c:pt idx="34">
                  <c:v>2023-20</c:v>
                </c:pt>
                <c:pt idx="35">
                  <c:v>2023-21</c:v>
                </c:pt>
                <c:pt idx="36">
                  <c:v>2023-22</c:v>
                </c:pt>
                <c:pt idx="37">
                  <c:v>2023-23</c:v>
                </c:pt>
                <c:pt idx="38">
                  <c:v>2023-24</c:v>
                </c:pt>
                <c:pt idx="39">
                  <c:v>2023-25</c:v>
                </c:pt>
                <c:pt idx="40">
                  <c:v>2023-26</c:v>
                </c:pt>
                <c:pt idx="41">
                  <c:v>2023-27</c:v>
                </c:pt>
                <c:pt idx="42">
                  <c:v>2023-28</c:v>
                </c:pt>
                <c:pt idx="43">
                  <c:v>2023-29</c:v>
                </c:pt>
                <c:pt idx="44">
                  <c:v>2023-3</c:v>
                </c:pt>
                <c:pt idx="45">
                  <c:v>2023-30</c:v>
                </c:pt>
                <c:pt idx="46">
                  <c:v>2023-31</c:v>
                </c:pt>
                <c:pt idx="47">
                  <c:v>2023-32</c:v>
                </c:pt>
                <c:pt idx="48">
                  <c:v>2023-33</c:v>
                </c:pt>
                <c:pt idx="49">
                  <c:v>2023-34</c:v>
                </c:pt>
                <c:pt idx="50">
                  <c:v>2023-35</c:v>
                </c:pt>
                <c:pt idx="51">
                  <c:v>2023-36</c:v>
                </c:pt>
                <c:pt idx="52">
                  <c:v>2023-37</c:v>
                </c:pt>
                <c:pt idx="53">
                  <c:v>2023-38</c:v>
                </c:pt>
                <c:pt idx="54">
                  <c:v>2023-39</c:v>
                </c:pt>
                <c:pt idx="55">
                  <c:v>2023-4</c:v>
                </c:pt>
                <c:pt idx="56">
                  <c:v>2023-40</c:v>
                </c:pt>
                <c:pt idx="57">
                  <c:v>2023-41</c:v>
                </c:pt>
                <c:pt idx="58">
                  <c:v>2023-42</c:v>
                </c:pt>
                <c:pt idx="59">
                  <c:v>2023-43</c:v>
                </c:pt>
                <c:pt idx="60">
                  <c:v>2023-44</c:v>
                </c:pt>
                <c:pt idx="61">
                  <c:v>2023-45</c:v>
                </c:pt>
                <c:pt idx="62">
                  <c:v>2023-46</c:v>
                </c:pt>
                <c:pt idx="63">
                  <c:v>2023-47</c:v>
                </c:pt>
                <c:pt idx="64">
                  <c:v>2023-48</c:v>
                </c:pt>
                <c:pt idx="65">
                  <c:v>2023-49</c:v>
                </c:pt>
                <c:pt idx="66">
                  <c:v>2023-5</c:v>
                </c:pt>
                <c:pt idx="67">
                  <c:v>2023-50</c:v>
                </c:pt>
                <c:pt idx="68">
                  <c:v>2023-51</c:v>
                </c:pt>
                <c:pt idx="69">
                  <c:v>2023-6</c:v>
                </c:pt>
                <c:pt idx="70">
                  <c:v>2023-7</c:v>
                </c:pt>
                <c:pt idx="71">
                  <c:v>2023-8</c:v>
                </c:pt>
                <c:pt idx="72">
                  <c:v>2023-9</c:v>
                </c:pt>
                <c:pt idx="73">
                  <c:v>2024-1</c:v>
                </c:pt>
                <c:pt idx="74">
                  <c:v>2024-13</c:v>
                </c:pt>
                <c:pt idx="75">
                  <c:v>2024-14</c:v>
                </c:pt>
                <c:pt idx="76">
                  <c:v>2024-15</c:v>
                </c:pt>
                <c:pt idx="77">
                  <c:v>2024-16</c:v>
                </c:pt>
                <c:pt idx="78">
                  <c:v>2024-17</c:v>
                </c:pt>
                <c:pt idx="79">
                  <c:v>2024-18</c:v>
                </c:pt>
                <c:pt idx="80">
                  <c:v>2024-19</c:v>
                </c:pt>
                <c:pt idx="81">
                  <c:v>2024-2</c:v>
                </c:pt>
                <c:pt idx="82">
                  <c:v>2024-20</c:v>
                </c:pt>
                <c:pt idx="83">
                  <c:v>2024-21</c:v>
                </c:pt>
                <c:pt idx="84">
                  <c:v>2024-22</c:v>
                </c:pt>
                <c:pt idx="85">
                  <c:v>2024-23</c:v>
                </c:pt>
                <c:pt idx="86">
                  <c:v>2024-24</c:v>
                </c:pt>
                <c:pt idx="87">
                  <c:v>2024-25</c:v>
                </c:pt>
                <c:pt idx="88">
                  <c:v>2024-26</c:v>
                </c:pt>
                <c:pt idx="89">
                  <c:v>2024-27</c:v>
                </c:pt>
                <c:pt idx="90">
                  <c:v>2024-28</c:v>
                </c:pt>
                <c:pt idx="91">
                  <c:v>2024-4</c:v>
                </c:pt>
                <c:pt idx="92">
                  <c:v>2024-5</c:v>
                </c:pt>
                <c:pt idx="93">
                  <c:v>2024-7</c:v>
                </c:pt>
                <c:pt idx="94">
                  <c:v>2024-8</c:v>
                </c:pt>
                <c:pt idx="95">
                  <c:v>(blank)</c:v>
                </c:pt>
              </c:strCache>
            </c:strRef>
          </c:cat>
          <c:val>
            <c:numRef>
              <c:f>'average and std calc'!$J$3:$J$99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E-4733-9A0C-FFA2C207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433343"/>
        <c:axId val="283441023"/>
      </c:lineChart>
      <c:catAx>
        <c:axId val="28343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41023"/>
        <c:crosses val="autoZero"/>
        <c:auto val="1"/>
        <c:lblAlgn val="ctr"/>
        <c:lblOffset val="100"/>
        <c:noMultiLvlLbl val="0"/>
      </c:catAx>
      <c:valAx>
        <c:axId val="2834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Demand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Demand Distribution</a:t>
          </a:r>
        </a:p>
      </cx:txPr>
    </cx:title>
    <cx:plotArea>
      <cx:plotAreaRegion>
        <cx:series layoutId="clusteredColumn" uniqueId="{E6D05789-43F9-4F07-A175-CF264BC11873}">
          <cx:tx>
            <cx:txData>
              <cx:f>_xlchart.v1.0</cx:f>
              <cx:v>Demand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s-MX" sz="14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s-MX" sz="1800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150391</xdr:colOff>
      <xdr:row>1</xdr:row>
      <xdr:rowOff>0</xdr:rowOff>
    </xdr:from>
    <xdr:to>
      <xdr:col>31</xdr:col>
      <xdr:colOff>139700</xdr:colOff>
      <xdr:row>14</xdr:row>
      <xdr:rowOff>160564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A39219B-7203-5D35-1C5D-20260857B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50291" y="190500"/>
              <a:ext cx="6720309" cy="2751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142472</xdr:colOff>
      <xdr:row>15</xdr:row>
      <xdr:rowOff>65869</xdr:rowOff>
    </xdr:from>
    <xdr:to>
      <xdr:col>33</xdr:col>
      <xdr:colOff>342900</xdr:colOff>
      <xdr:row>42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0FE4F-0F99-FD59-30C0-571848692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180975</xdr:colOff>
      <xdr:row>44</xdr:row>
      <xdr:rowOff>63501</xdr:rowOff>
    </xdr:from>
    <xdr:to>
      <xdr:col>33</xdr:col>
      <xdr:colOff>419100</xdr:colOff>
      <xdr:row>70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1D455-07C3-48FA-AD74-7CC5C23C4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981075</xdr:colOff>
      <xdr:row>16</xdr:row>
      <xdr:rowOff>144462</xdr:rowOff>
    </xdr:from>
    <xdr:to>
      <xdr:col>10</xdr:col>
      <xdr:colOff>542925</xdr:colOff>
      <xdr:row>31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B708E-0590-6C44-EE22-CDB2BB3F3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andro Rosas" refreshedDate="45492.683189351854" createdVersion="8" refreshedVersion="8" minRefreshableVersion="3" recordCount="353" xr:uid="{181BB858-DE4D-4F44-B518-6CA9808C97A8}">
  <cacheSource type="worksheet">
    <worksheetSource ref="A1:E1048576" sheet="average and std calc"/>
  </cacheSource>
  <cacheFields count="17">
    <cacheField name="EMPRESA" numFmtId="0">
      <sharedItems containsBlank="1"/>
    </cacheField>
    <cacheField name="Id_VENTA" numFmtId="0">
      <sharedItems containsBlank="1"/>
    </cacheField>
    <cacheField name="Cli_Id" numFmtId="0">
      <sharedItems containsString="0" containsBlank="1" containsNumber="1" containsInteger="1" minValue="100042" maxValue="117797"/>
    </cacheField>
    <cacheField name="Cliente_Nombre" numFmtId="0">
      <sharedItems containsBlank="1"/>
    </cacheField>
    <cacheField name="Ven_Id" numFmtId="0">
      <sharedItems containsString="0" containsBlank="1" containsNumber="1" containsInteger="1" minValue="300035" maxValue="4110049"/>
    </cacheField>
    <cacheField name="TipoTxn" numFmtId="0">
      <sharedItems containsBlank="1"/>
    </cacheField>
    <cacheField name="Estado" numFmtId="0">
      <sharedItems containsBlank="1"/>
    </cacheField>
    <cacheField name="Tota_MN" numFmtId="0">
      <sharedItems containsString="0" containsBlank="1" containsNumber="1" minValue="16.010019149780302" maxValue="67530.025312500002"/>
    </cacheField>
    <cacheField name="Total_ME" numFmtId="0">
      <sharedItems containsString="0" containsBlank="1" containsNumber="1" minValue="2.3002901077270499" maxValue="9702.58984375"/>
    </cacheField>
    <cacheField name="Fecha" numFmtId="14">
      <sharedItems containsNonDate="0" containsDate="1" containsString="0" containsBlank="1" minDate="2022-07-19T00:00:00" maxDate="2024-07-13T00:00:00" count="252">
        <d v="2024-07-12T00:00:00"/>
        <d v="2024-07-09T00:00:00"/>
        <d v="2024-07-06T00:00:00"/>
        <d v="2024-07-05T00:00:00"/>
        <d v="2024-07-04T00:00:00"/>
        <d v="2024-06-26T00:00:00"/>
        <d v="2024-06-25T00:00:00"/>
        <d v="2024-06-24T00:00:00"/>
        <d v="2024-06-20T00:00:00"/>
        <d v="2024-06-19T00:00:00"/>
        <d v="2024-06-18T00:00:00"/>
        <d v="2024-06-17T00:00:00"/>
        <d v="2024-06-14T00:00:00"/>
        <d v="2024-06-13T00:00:00"/>
        <d v="2024-06-10T00:00:00"/>
        <d v="2024-06-07T00:00:00"/>
        <d v="2024-06-06T00:00:00"/>
        <d v="2024-06-05T00:00:00"/>
        <d v="2024-06-04T00:00:00"/>
        <d v="2024-06-01T00:00:00"/>
        <d v="2024-05-25T00:00:00"/>
        <d v="2024-05-24T00:00:00"/>
        <d v="2024-05-23T00:00:00"/>
        <d v="2024-05-17T00:00:00"/>
        <d v="2024-05-15T00:00:00"/>
        <d v="2024-05-10T00:00:00"/>
        <d v="2024-05-09T00:00:00"/>
        <d v="2024-05-08T00:00:00"/>
        <d v="2024-05-07T00:00:00"/>
        <d v="2024-04-30T00:00:00"/>
        <d v="2024-04-29T00:00:00"/>
        <d v="2024-04-24T00:00:00"/>
        <d v="2024-04-18T00:00:00"/>
        <d v="2024-04-17T00:00:00"/>
        <d v="2024-04-12T00:00:00"/>
        <d v="2024-04-11T00:00:00"/>
        <d v="2024-04-10T00:00:00"/>
        <d v="2024-04-09T00:00:00"/>
        <d v="2024-04-06T00:00:00"/>
        <d v="2024-03-28T00:00:00"/>
        <d v="2024-03-27T00:00:00"/>
        <d v="2024-03-26T00:00:00"/>
        <d v="2024-02-24T00:00:00"/>
        <d v="2024-02-21T00:00:00"/>
        <d v="2024-02-20T00:00:00"/>
        <d v="2024-02-15T00:00:00"/>
        <d v="2024-02-03T00:00:00"/>
        <d v="2024-02-02T00:00:00"/>
        <d v="2024-01-23T00:00:00"/>
        <d v="2024-01-08T00:00:00"/>
        <d v="2024-01-02T00:00:00"/>
        <d v="2023-12-23T00:00:00"/>
        <d v="2023-12-21T00:00:00"/>
        <d v="2023-12-18T00:00:00"/>
        <d v="2023-12-16T00:00:00"/>
        <d v="2023-12-13T00:00:00"/>
        <d v="2023-12-11T00:00:00"/>
        <d v="2023-12-09T00:00:00"/>
        <d v="2023-12-08T00:00:00"/>
        <d v="2023-12-05T00:00:00"/>
        <d v="2023-12-04T00:00:00"/>
        <d v="2023-11-28T00:00:00"/>
        <d v="2023-11-22T00:00:00"/>
        <d v="2023-11-20T00:00:00"/>
        <d v="2023-11-17T00:00:00"/>
        <d v="2023-11-15T00:00:00"/>
        <d v="2023-11-13T00:00:00"/>
        <d v="2023-11-10T00:00:00"/>
        <d v="2023-11-09T00:00:00"/>
        <d v="2023-11-08T00:00:00"/>
        <d v="2023-11-07T00:00:00"/>
        <d v="2023-11-06T00:00:00"/>
        <d v="2023-10-30T00:00:00"/>
        <d v="2023-10-28T00:00:00"/>
        <d v="2023-10-26T00:00:00"/>
        <d v="2023-10-25T00:00:00"/>
        <d v="2023-10-24T00:00:00"/>
        <d v="2023-10-20T00:00:00"/>
        <d v="2023-10-19T00:00:00"/>
        <d v="2023-10-17T00:00:00"/>
        <d v="2023-10-16T00:00:00"/>
        <d v="2023-10-14T00:00:00"/>
        <d v="2023-10-12T00:00:00"/>
        <d v="2023-10-11T00:00:00"/>
        <d v="2023-10-10T00:00:00"/>
        <d v="2023-10-09T00:00:00"/>
        <d v="2023-10-06T00:00:00"/>
        <d v="2023-10-04T00:00:00"/>
        <d v="2023-10-03T00:00:00"/>
        <d v="2023-09-30T00:00:00"/>
        <d v="2023-09-29T00:00:00"/>
        <d v="2023-09-26T00:00:00"/>
        <d v="2023-09-23T00:00:00"/>
        <d v="2023-09-22T00:00:00"/>
        <d v="2023-09-21T00:00:00"/>
        <d v="2023-09-20T00:00:00"/>
        <d v="2023-09-19T00:00:00"/>
        <d v="2023-09-18T00:00:00"/>
        <d v="2023-09-15T00:00:00"/>
        <d v="2023-09-14T00:00:00"/>
        <d v="2023-09-13T00:00:00"/>
        <d v="2023-09-12T00:00:00"/>
        <d v="2023-09-11T00:00:00"/>
        <d v="2023-09-08T00:00:00"/>
        <d v="2023-09-07T00:00:00"/>
        <d v="2023-09-06T00:00:00"/>
        <d v="2023-09-05T00:00:00"/>
        <d v="2023-09-04T00:00:00"/>
        <d v="2023-09-01T00:00:00"/>
        <d v="2023-08-31T00:00:00"/>
        <d v="2023-08-29T00:00:00"/>
        <d v="2023-08-28T00:00:00"/>
        <d v="2023-08-26T00:00:00"/>
        <d v="2023-08-25T00:00:00"/>
        <d v="2023-08-24T00:00:00"/>
        <d v="2023-08-19T00:00:00"/>
        <d v="2023-08-14T00:00:00"/>
        <d v="2023-08-12T00:00:00"/>
        <d v="2023-08-11T00:00:00"/>
        <d v="2023-08-10T00:00:00"/>
        <d v="2023-08-09T00:00:00"/>
        <d v="2023-08-05T00:00:00"/>
        <d v="2023-08-04T00:00:00"/>
        <d v="2023-08-03T00:00:00"/>
        <d v="2023-08-01T00:00:00"/>
        <d v="2023-07-25T00:00:00"/>
        <d v="2023-07-24T00:00:00"/>
        <d v="2023-07-21T00:00:00"/>
        <d v="2023-07-20T00:00:00"/>
        <d v="2023-07-19T00:00:00"/>
        <d v="2023-07-18T00:00:00"/>
        <d v="2023-07-13T00:00:00"/>
        <d v="2023-07-06T00:00:00"/>
        <d v="2023-07-05T00:00:00"/>
        <d v="2023-07-04T00:00:00"/>
        <d v="2023-07-03T00:00:00"/>
        <d v="2023-06-30T00:00:00"/>
        <d v="2023-06-29T00:00:00"/>
        <d v="2023-06-26T00:00:00"/>
        <d v="2023-06-22T00:00:00"/>
        <d v="2023-06-14T00:00:00"/>
        <d v="2023-06-09T00:00:00"/>
        <d v="2023-06-06T00:00:00"/>
        <d v="2023-06-03T00:00:00"/>
        <d v="2023-05-26T00:00:00"/>
        <d v="2023-05-23T00:00:00"/>
        <d v="2023-05-19T00:00:00"/>
        <d v="2023-05-17T00:00:00"/>
        <d v="2023-05-15T00:00:00"/>
        <d v="2023-05-12T00:00:00"/>
        <d v="2023-05-10T00:00:00"/>
        <d v="2023-05-08T00:00:00"/>
        <d v="2023-05-05T00:00:00"/>
        <d v="2023-05-03T00:00:00"/>
        <d v="2023-05-02T00:00:00"/>
        <d v="2023-04-26T00:00:00"/>
        <d v="2023-04-24T00:00:00"/>
        <d v="2023-04-22T00:00:00"/>
        <d v="2023-04-14T00:00:00"/>
        <d v="2023-04-12T00:00:00"/>
        <d v="2023-04-03T00:00:00"/>
        <d v="2023-03-30T00:00:00"/>
        <d v="2023-03-29T00:00:00"/>
        <d v="2023-03-25T00:00:00"/>
        <d v="2023-03-23T00:00:00"/>
        <d v="2023-03-21T00:00:00"/>
        <d v="2023-03-16T00:00:00"/>
        <d v="2023-03-15T00:00:00"/>
        <d v="2023-03-14T00:00:00"/>
        <d v="2023-03-10T00:00:00"/>
        <d v="2023-03-09T00:00:00"/>
        <d v="2023-03-07T00:00:00"/>
        <d v="2023-03-02T00:00:00"/>
        <d v="2023-02-28T00:00:00"/>
        <d v="2023-02-24T00:00:00"/>
        <d v="2023-02-22T00:00:00"/>
        <d v="2023-02-18T00:00:00"/>
        <d v="2023-02-06T00:00:00"/>
        <d v="2023-02-03T00:00:00"/>
        <d v="2023-01-27T00:00:00"/>
        <d v="2023-01-25T00:00:00"/>
        <d v="2023-01-18T00:00:00"/>
        <d v="2023-01-17T00:00:00"/>
        <d v="2022-12-30T00:00:00"/>
        <d v="2022-12-29T00:00:00"/>
        <d v="2022-12-28T00:00:00"/>
        <d v="2022-12-22T00:00:00"/>
        <d v="2022-12-21T00:00:00"/>
        <d v="2022-12-19T00:00:00"/>
        <d v="2022-12-12T00:00:00"/>
        <d v="2022-12-08T00:00:00"/>
        <d v="2022-11-30T00:00:00"/>
        <d v="2022-11-29T00:00:00"/>
        <d v="2022-11-28T00:00:00"/>
        <d v="2022-11-25T00:00:00"/>
        <d v="2022-11-24T00:00:00"/>
        <d v="2022-11-19T00:00:00"/>
        <d v="2022-11-17T00:00:00"/>
        <d v="2022-11-16T00:00:00"/>
        <d v="2022-11-11T00:00:00"/>
        <d v="2022-11-10T00:00:00"/>
        <d v="2022-11-08T00:00:00"/>
        <d v="2022-11-05T00:00:00"/>
        <d v="2022-11-04T00:00:00"/>
        <d v="2022-10-29T00:00:00"/>
        <d v="2022-10-28T00:00:00"/>
        <d v="2022-10-27T00:00:00"/>
        <d v="2022-10-21T00:00:00"/>
        <d v="2022-10-19T00:00:00"/>
        <d v="2022-10-17T00:00:00"/>
        <d v="2022-10-13T00:00:00"/>
        <d v="2022-10-12T00:00:00"/>
        <d v="2022-10-10T00:00:00"/>
        <d v="2022-10-08T00:00:00"/>
        <d v="2022-10-07T00:00:00"/>
        <d v="2022-10-06T00:00:00"/>
        <d v="2022-10-04T00:00:00"/>
        <d v="2022-10-03T00:00:00"/>
        <d v="2022-09-28T00:00:00"/>
        <d v="2022-09-26T00:00:00"/>
        <d v="2022-09-21T00:00:00"/>
        <d v="2022-09-20T00:00:00"/>
        <d v="2022-09-15T00:00:00"/>
        <d v="2022-09-08T00:00:00"/>
        <d v="2022-09-07T00:00:00"/>
        <d v="2022-09-05T00:00:00"/>
        <d v="2022-09-03T00:00:00"/>
        <d v="2022-09-01T00:00:00"/>
        <d v="2022-08-30T00:00:00"/>
        <d v="2022-08-29T00:00:00"/>
        <d v="2022-08-25T00:00:00"/>
        <d v="2022-08-24T00:00:00"/>
        <d v="2022-08-23T00:00:00"/>
        <d v="2022-08-18T00:00:00"/>
        <d v="2022-08-17T00:00:00"/>
        <d v="2022-08-16T00:00:00"/>
        <d v="2022-08-12T00:00:00"/>
        <d v="2022-08-11T00:00:00"/>
        <d v="2022-08-10T00:00:00"/>
        <d v="2022-08-09T00:00:00"/>
        <d v="2022-08-05T00:00:00"/>
        <d v="2022-08-03T00:00:00"/>
        <d v="2022-08-02T00:00:00"/>
        <d v="2022-07-30T00:00:00"/>
        <d v="2022-07-29T00:00:00"/>
        <d v="2022-07-27T00:00:00"/>
        <d v="2022-07-26T00:00:00"/>
        <d v="2022-07-23T00:00:00"/>
        <d v="2022-07-22T00:00:00"/>
        <d v="2022-07-21T00:00:00"/>
        <d v="2022-07-19T00:00:00"/>
        <m/>
      </sharedItems>
      <fieldGroup par="16"/>
    </cacheField>
    <cacheField name="Semana" numFmtId="1">
      <sharedItems containsBlank="1" count="96">
        <s v="2024-28"/>
        <s v="2024-27"/>
        <s v="2024-26"/>
        <s v="2024-25"/>
        <s v="2024-24"/>
        <s v="2024-23"/>
        <s v="2024-22"/>
        <s v="2024-21"/>
        <s v="2024-20"/>
        <s v="2024-19"/>
        <s v="2024-18"/>
        <s v="2024-17"/>
        <s v="2024-16"/>
        <s v="2024-15"/>
        <s v="2024-14"/>
        <s v="2024-13"/>
        <s v="2024-8"/>
        <s v="2024-7"/>
        <s v="2024-5"/>
        <s v="2024-4"/>
        <s v="2024-2"/>
        <s v="2024-1"/>
        <s v="2023-51"/>
        <s v="2023-50"/>
        <s v="2023-49"/>
        <s v="2023-48"/>
        <s v="2023-47"/>
        <s v="2023-46"/>
        <s v="2023-45"/>
        <s v="2023-44"/>
        <s v="2023-43"/>
        <s v="2023-42"/>
        <s v="2023-41"/>
        <s v="2023-40"/>
        <s v="2023-39"/>
        <s v="2023-38"/>
        <s v="2023-37"/>
        <s v="2023-36"/>
        <s v="2023-35"/>
        <s v="2023-34"/>
        <s v="2023-33"/>
        <s v="2023-32"/>
        <s v="2023-31"/>
        <s v="2023-30"/>
        <s v="2023-29"/>
        <s v="2023-28"/>
        <s v="2023-27"/>
        <s v="2023-26"/>
        <s v="2023-25"/>
        <s v="2023-24"/>
        <s v="2023-23"/>
        <s v="2023-22"/>
        <s v="2023-21"/>
        <s v="2023-20"/>
        <s v="2023-19"/>
        <s v="2023-18"/>
        <s v="2023-17"/>
        <s v="2023-16"/>
        <s v="2023-15"/>
        <s v="2023-14"/>
        <s v="2023-13"/>
        <s v="2023-12"/>
        <s v="2023-11"/>
        <s v="2023-10"/>
        <s v="2023-9"/>
        <s v="2023-8"/>
        <s v="2023-7"/>
        <s v="2023-6"/>
        <s v="2023-5"/>
        <s v="2023-4"/>
        <s v="2023-3"/>
        <s v="2022-53"/>
        <s v="2022-52"/>
        <s v="2022-51"/>
        <s v="2022-50"/>
        <s v="2022-49"/>
        <s v="2022-48"/>
        <s v="2022-47"/>
        <s v="2022-46"/>
        <s v="2022-45"/>
        <s v="2022-44"/>
        <s v="2022-43"/>
        <s v="2022-42"/>
        <s v="2022-41"/>
        <s v="2022-40"/>
        <s v="2022-39"/>
        <s v="2022-38"/>
        <s v="2022-37"/>
        <s v="2022-36"/>
        <s v="2022-35"/>
        <s v="2022-34"/>
        <s v="2022-33"/>
        <s v="2022-32"/>
        <s v="2022-31"/>
        <s v="2022-30"/>
        <m/>
      </sharedItems>
    </cacheField>
    <cacheField name="codbarra" numFmtId="0">
      <sharedItems containsBlank="1" count="2">
        <s v="8E8304"/>
        <m/>
      </sharedItems>
    </cacheField>
    <cacheField name="venCantidadVendidaSigno" numFmtId="0">
      <sharedItems containsString="0" containsBlank="1" containsNumber="1" containsInteger="1" minValue="1" maxValue="84"/>
    </cacheField>
    <cacheField name="ciuId" numFmtId="0">
      <sharedItems containsBlank="1"/>
    </cacheField>
    <cacheField name="Months (Fecha)" numFmtId="0" databaseField="0">
      <fieldGroup base="9">
        <rangePr groupBy="months" startDate="2022-07-19T00:00:00" endDate="2024-07-13T00:00:00"/>
        <groupItems count="14">
          <s v="&lt;19/07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3/07/2024"/>
        </groupItems>
      </fieldGroup>
    </cacheField>
    <cacheField name="Quarters (Fecha)" numFmtId="0" databaseField="0">
      <fieldGroup base="9">
        <rangePr groupBy="quarters" startDate="2022-07-19T00:00:00" endDate="2024-07-13T00:00:00"/>
        <groupItems count="6">
          <s v="&lt;19/07/2022"/>
          <s v="Qtr1"/>
          <s v="Qtr2"/>
          <s v="Qtr3"/>
          <s v="Qtr4"/>
          <s v="&gt;13/07/2024"/>
        </groupItems>
      </fieldGroup>
    </cacheField>
    <cacheField name="Years (Fecha)" numFmtId="0" databaseField="0">
      <fieldGroup base="9">
        <rangePr groupBy="years" startDate="2022-07-19T00:00:00" endDate="2024-07-13T00:00:00"/>
        <groupItems count="5">
          <s v="&lt;19/07/2022"/>
          <s v="2022"/>
          <s v="2023"/>
          <s v="2024"/>
          <s v="&gt;13/0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">
  <r>
    <s v="virCatercu"/>
    <s v="CVEN313146"/>
    <n v="101159"/>
    <s v="DANIEL FLORES - 5549"/>
    <n v="4110037"/>
    <s v="VEN"/>
    <s v="A"/>
    <n v="3120.21060791016"/>
    <n v="448.30612182617199"/>
    <x v="0"/>
    <x v="0"/>
    <x v="0"/>
    <n v="42"/>
    <s v="SCZ"/>
  </r>
  <r>
    <s v="virCatercu"/>
    <s v="CVEN312671"/>
    <n v="106004"/>
    <s v="JACOB ENNS WIELER - 7368"/>
    <n v="4110037"/>
    <s v="VEN"/>
    <s v="A"/>
    <n v="832.81004882812499"/>
    <n v="119.656616210938"/>
    <x v="1"/>
    <x v="0"/>
    <x v="0"/>
    <n v="6"/>
    <s v="SCZ"/>
  </r>
  <r>
    <s v="virCatercu"/>
    <s v="CVEN312307"/>
    <n v="108403"/>
    <s v="PETER REDECOPP WIEBE"/>
    <n v="4110038"/>
    <s v="VEN"/>
    <s v="A"/>
    <n v="5362.92001464844"/>
    <n v="770.53448486328102"/>
    <x v="2"/>
    <x v="1"/>
    <x v="0"/>
    <n v="6"/>
    <s v="SCZ"/>
  </r>
  <r>
    <s v="virCatercu"/>
    <s v="CVEN312157"/>
    <n v="115143"/>
    <s v="JOHANN LOEWEN FEHR"/>
    <n v="4110049"/>
    <s v="VEN"/>
    <s v="A"/>
    <n v="310.39997955322298"/>
    <n v="44.597698211669901"/>
    <x v="3"/>
    <x v="1"/>
    <x v="0"/>
    <n v="2"/>
    <s v="SCZ"/>
  </r>
  <r>
    <s v="virCatercu"/>
    <s v="CVEN312259"/>
    <n v="116228"/>
    <s v="MARIELA VARGAS"/>
    <n v="4110022"/>
    <s v="VEN"/>
    <s v="A"/>
    <n v="6500.09072753906"/>
    <n v="933.92108154296898"/>
    <x v="3"/>
    <x v="1"/>
    <x v="0"/>
    <n v="42"/>
    <s v="SCZ"/>
  </r>
  <r>
    <s v="virCatercu"/>
    <s v="CVEN311910"/>
    <n v="113449"/>
    <s v="SAUL CLAURE GALINDO"/>
    <n v="4110023"/>
    <s v="VEN"/>
    <s v="A"/>
    <n v="30307.078710937501"/>
    <n v="4354.46533203125"/>
    <x v="4"/>
    <x v="1"/>
    <x v="0"/>
    <n v="22"/>
    <s v="SCZ"/>
  </r>
  <r>
    <s v="virCatercu"/>
    <s v="CVEN312069"/>
    <n v="113449"/>
    <s v="SAUL CLAURE GALINDO"/>
    <n v="4110023"/>
    <s v="VEN"/>
    <s v="A"/>
    <n v="30262.95"/>
    <n v="4348.125"/>
    <x v="4"/>
    <x v="1"/>
    <x v="0"/>
    <n v="22"/>
    <s v="SCZ"/>
  </r>
  <r>
    <s v="virCatercu"/>
    <s v="CVEN312047"/>
    <n v="115286"/>
    <s v="JACOB PETERS REIMER"/>
    <n v="4110049"/>
    <s v="VEN"/>
    <s v="A"/>
    <n v="2048.4600292968698"/>
    <n v="294.31896972656301"/>
    <x v="4"/>
    <x v="1"/>
    <x v="0"/>
    <n v="6"/>
    <s v="SCZ"/>
  </r>
  <r>
    <s v="virCatercu"/>
    <s v="CVEN310721"/>
    <n v="114589"/>
    <s v="JUAN CARLOS GUILLEN ROCA"/>
    <n v="4110037"/>
    <s v="VEN"/>
    <s v="A"/>
    <n v="1916.8100830078099"/>
    <n v="275.40374755859398"/>
    <x v="5"/>
    <x v="2"/>
    <x v="0"/>
    <n v="12"/>
    <s v="SCZ"/>
  </r>
  <r>
    <s v="virCatercu"/>
    <s v="CVEN310799"/>
    <n v="102511"/>
    <s v="JACOBO GROENING - 1914"/>
    <n v="4110003"/>
    <s v="VEN"/>
    <s v="A"/>
    <n v="19520.038769531198"/>
    <n v="2804.60327148438"/>
    <x v="5"/>
    <x v="2"/>
    <x v="0"/>
    <n v="42"/>
    <s v="SCZ"/>
  </r>
  <r>
    <s v="virCatercu"/>
    <s v="CVEN310522"/>
    <n v="102511"/>
    <s v="JACOBO GROENING - 1914"/>
    <n v="4110003"/>
    <s v="VEN"/>
    <s v="A"/>
    <n v="19552.959433593802"/>
    <n v="2809.33325195313"/>
    <x v="6"/>
    <x v="2"/>
    <x v="0"/>
    <n v="42"/>
    <s v="SCZ"/>
  </r>
  <r>
    <s v="virCatercu"/>
    <s v="CVEN310537"/>
    <n v="115113"/>
    <s v="JOHAN  WALL"/>
    <n v="4110038"/>
    <s v="VEN"/>
    <s v="A"/>
    <n v="23025.608613281202"/>
    <n v="3308.27709960938"/>
    <x v="6"/>
    <x v="2"/>
    <x v="0"/>
    <n v="42"/>
    <s v="SCZ"/>
  </r>
  <r>
    <s v="virCatercu"/>
    <s v="CVEN310485"/>
    <n v="111873"/>
    <s v="CRISTIAN CUIZA SANDOVAL"/>
    <n v="4110030"/>
    <s v="VEN"/>
    <s v="A"/>
    <n v="998.40029663085897"/>
    <n v="143.448318481445"/>
    <x v="7"/>
    <x v="2"/>
    <x v="0"/>
    <n v="20"/>
    <s v="SCZ"/>
  </r>
  <r>
    <s v="virCatercu"/>
    <s v="CVEN310078"/>
    <n v="113522"/>
    <s v="TAMBAQUI  CONSTRUCCIONES  Y SERVICIOS  S.R.L."/>
    <n v="4110022"/>
    <s v="VEN"/>
    <s v="A"/>
    <n v="24697.950820312501"/>
    <n v="3548.55615234375"/>
    <x v="8"/>
    <x v="3"/>
    <x v="0"/>
    <n v="42"/>
    <s v="SCZ"/>
  </r>
  <r>
    <s v="virCatercu"/>
    <s v="CVEN309911"/>
    <n v="113976"/>
    <s v="MAURICIO ROCA"/>
    <n v="4110022"/>
    <s v="VEN"/>
    <s v="A"/>
    <n v="3043.74916259766"/>
    <n v="437.32028198242199"/>
    <x v="9"/>
    <x v="3"/>
    <x v="0"/>
    <n v="42"/>
    <s v="SCZ"/>
  </r>
  <r>
    <s v="virCatercu"/>
    <s v="CVEN309595"/>
    <n v="115113"/>
    <s v="JOHAN  WALL"/>
    <n v="4110038"/>
    <s v="VEN"/>
    <s v="A"/>
    <n v="28532.649140624999"/>
    <n v="4099.5185546875"/>
    <x v="10"/>
    <x v="3"/>
    <x v="0"/>
    <n v="42"/>
    <s v="SCZ"/>
  </r>
  <r>
    <s v="virCatercu"/>
    <s v="CVEN309497"/>
    <n v="113726"/>
    <s v="ABRAM WIELER SCHMITT"/>
    <n v="4110036"/>
    <s v="VEN"/>
    <s v="A"/>
    <n v="359.20002868652301"/>
    <n v="51.609199523925803"/>
    <x v="11"/>
    <x v="3"/>
    <x v="0"/>
    <n v="20"/>
    <s v="SCZ"/>
  </r>
  <r>
    <s v="virCatercu"/>
    <s v="CVEN309127"/>
    <n v="111125"/>
    <s v="SERRANIA BUEN VAQUERO S.R.L."/>
    <n v="4110023"/>
    <s v="VEN"/>
    <s v="A"/>
    <n v="4272.77942871094"/>
    <n v="613.90509033203102"/>
    <x v="12"/>
    <x v="4"/>
    <x v="0"/>
    <n v="42"/>
    <s v="SCZ"/>
  </r>
  <r>
    <s v="virCatercu"/>
    <s v="CVEN309059"/>
    <n v="115113"/>
    <s v="JOHAN  WALL"/>
    <n v="4110042"/>
    <s v="VEN"/>
    <s v="A"/>
    <n v="8095.0296972656297"/>
    <n v="1163.07897949219"/>
    <x v="12"/>
    <x v="4"/>
    <x v="0"/>
    <n v="6"/>
    <s v="SCZ"/>
  </r>
  <r>
    <s v="virCatercu"/>
    <s v="CVEN309139"/>
    <n v="116672"/>
    <s v="ABRAHAM BANMAN FRIESEN"/>
    <n v="4110037"/>
    <s v="VEN"/>
    <s v="A"/>
    <n v="17154.160429687501"/>
    <n v="2464.67822265625"/>
    <x v="12"/>
    <x v="4"/>
    <x v="0"/>
    <n v="42"/>
    <s v="SCZ"/>
  </r>
  <r>
    <s v="virCatercu"/>
    <s v="CVEN308891"/>
    <n v="117132"/>
    <s v="JUAN NEUFELD FEHR"/>
    <n v="4110037"/>
    <s v="VEN"/>
    <s v="A"/>
    <n v="30834.679335937501"/>
    <n v="4430.27001953125"/>
    <x v="13"/>
    <x v="4"/>
    <x v="0"/>
    <n v="42"/>
    <s v="SCZ"/>
  </r>
  <r>
    <s v="virCatercu"/>
    <s v="CVEN308386"/>
    <n v="111532"/>
    <s v="IVAN JESUS BERNACHI"/>
    <n v="4110022"/>
    <s v="VEN"/>
    <s v="A"/>
    <n v="3911.2489746093802"/>
    <n v="561.96105957031295"/>
    <x v="14"/>
    <x v="4"/>
    <x v="0"/>
    <n v="42"/>
    <s v="SCZ"/>
  </r>
  <r>
    <s v="virCatercu"/>
    <s v="CVEN308205"/>
    <n v="117797"/>
    <s v="SEINPOR S.R.L"/>
    <n v="4110038"/>
    <s v="VEN"/>
    <s v="A"/>
    <n v="3111.8298486328099"/>
    <n v="447.10198974609398"/>
    <x v="15"/>
    <x v="5"/>
    <x v="0"/>
    <n v="6"/>
    <s v="TJA"/>
  </r>
  <r>
    <s v="virCatercu"/>
    <s v="CVEN308061"/>
    <n v="117767"/>
    <s v="WILFREDO SERGIO CANAVIRI GARCIA"/>
    <n v="4110042"/>
    <s v="VEN"/>
    <s v="A"/>
    <n v="13398.758701171901"/>
    <n v="1925.10900878906"/>
    <x v="16"/>
    <x v="5"/>
    <x v="0"/>
    <n v="42"/>
    <s v="SCZ"/>
  </r>
  <r>
    <s v="virCatercu"/>
    <s v="CVEN308049"/>
    <n v="116359"/>
    <s v="DAFIT PETERS SOLARES"/>
    <n v="4110023"/>
    <s v="VEN"/>
    <s v="A"/>
    <n v="8893.5197753906305"/>
    <n v="1277.80456542969"/>
    <x v="16"/>
    <x v="5"/>
    <x v="0"/>
    <n v="42"/>
    <s v="SCZ"/>
  </r>
  <r>
    <s v="virCatercu"/>
    <s v="CVEN307715"/>
    <n v="114589"/>
    <s v="JUAN CARLOS GUILLEN ROCA"/>
    <n v="4110030"/>
    <s v="VEN"/>
    <s v="A"/>
    <n v="7504.5792187500001"/>
    <n v="1078.244140625"/>
    <x v="17"/>
    <x v="5"/>
    <x v="0"/>
    <n v="10"/>
    <s v="SCZ"/>
  </r>
  <r>
    <s v="virCatercu"/>
    <s v="CVEN307800"/>
    <n v="105504"/>
    <s v="VICTOR ALDANA PEÑARANDA - 7224"/>
    <n v="4110030"/>
    <s v="VEN"/>
    <s v="A"/>
    <n v="798.35143249511702"/>
    <n v="114.70566558837901"/>
    <x v="17"/>
    <x v="5"/>
    <x v="0"/>
    <n v="40"/>
    <s v="SCZ"/>
  </r>
  <r>
    <s v="virCatercu"/>
    <s v="CVEN307670"/>
    <n v="116359"/>
    <s v="DAFIT PETERS SOLARES"/>
    <n v="4110023"/>
    <s v="VEN"/>
    <s v="A"/>
    <n v="8645.5094531249997"/>
    <n v="1242.1708984375"/>
    <x v="18"/>
    <x v="5"/>
    <x v="0"/>
    <n v="42"/>
    <s v="SCZ"/>
  </r>
  <r>
    <s v="virCatercu"/>
    <s v="CVEN307284"/>
    <n v="117767"/>
    <s v="WILFREDO SERGIO CANAVIRI GARCIA"/>
    <n v="4110042"/>
    <s v="VEN"/>
    <s v="A"/>
    <n v="14366.9302148437"/>
    <n v="2064.21411132813"/>
    <x v="19"/>
    <x v="6"/>
    <x v="0"/>
    <n v="42"/>
    <s v="SCZ"/>
  </r>
  <r>
    <s v="virCatercu"/>
    <s v="CVEN306410"/>
    <n v="114942"/>
    <s v="CONECTAGRO S.R.L"/>
    <n v="4110037"/>
    <s v="VEN"/>
    <s v="A"/>
    <n v="4250.5404785156297"/>
    <n v="610.70983886718795"/>
    <x v="20"/>
    <x v="7"/>
    <x v="0"/>
    <n v="42"/>
    <s v="SCZ"/>
  </r>
  <r>
    <s v="virCatercu"/>
    <s v="CVEN306366"/>
    <n v="107546"/>
    <s v="HEINRICH KLASSEN KLASSEN"/>
    <n v="4110037"/>
    <s v="VEN"/>
    <s v="A"/>
    <n v="4250.5404785156297"/>
    <n v="610.70983886718795"/>
    <x v="21"/>
    <x v="7"/>
    <x v="0"/>
    <n v="42"/>
    <s v="SCZ"/>
  </r>
  <r>
    <s v="virCatercu"/>
    <s v="CVEN306180"/>
    <n v="101837"/>
    <s v="FERNANDO SANCHEZ FERNANDEZ - 6345"/>
    <n v="4110030"/>
    <s v="VEN"/>
    <s v="A"/>
    <n v="2411.0801074218698"/>
    <n v="346.41955566406301"/>
    <x v="22"/>
    <x v="7"/>
    <x v="0"/>
    <n v="42"/>
    <s v="TJA"/>
  </r>
  <r>
    <s v="virCatercu"/>
    <s v="CVEN305473"/>
    <n v="107822"/>
    <s v="ROGELIO AVILA MEDINA"/>
    <n v="4110030"/>
    <s v="VEN"/>
    <s v="A"/>
    <n v="4625.2895800781298"/>
    <n v="664.55310058593795"/>
    <x v="23"/>
    <x v="8"/>
    <x v="0"/>
    <n v="24"/>
    <s v="SCR"/>
  </r>
  <r>
    <s v="virCatercu"/>
    <s v="CVEN305132"/>
    <n v="113418"/>
    <s v="EXPOSERVI SRL."/>
    <n v="4110036"/>
    <s v="VEN"/>
    <s v="A"/>
    <n v="36295.251328124999"/>
    <n v="5214.8349609375"/>
    <x v="24"/>
    <x v="8"/>
    <x v="0"/>
    <n v="42"/>
    <s v="SCZ"/>
  </r>
  <r>
    <s v="virCatercu"/>
    <s v="CVEN305163"/>
    <n v="107546"/>
    <s v="HEINRICH KLASSEN KLASSEN"/>
    <n v="4110037"/>
    <s v="VEN"/>
    <s v="A"/>
    <n v="9649.0493554687491"/>
    <n v="1386.35766601563"/>
    <x v="24"/>
    <x v="8"/>
    <x v="0"/>
    <n v="42"/>
    <s v="SCZ"/>
  </r>
  <r>
    <s v="virCatercu"/>
    <s v="CVEN305079"/>
    <n v="106225"/>
    <s v="JOHAN DRIEDGER PETER - 7760"/>
    <n v="4110003"/>
    <s v="VEN"/>
    <s v="A"/>
    <n v="716.09920898437497"/>
    <n v="102.887817382813"/>
    <x v="24"/>
    <x v="8"/>
    <x v="0"/>
    <n v="42"/>
    <s v="SCZ"/>
  </r>
  <r>
    <s v="virCatercu"/>
    <s v="CVEN304552"/>
    <n v="113418"/>
    <s v="EXPOSERVI SRL."/>
    <n v="4110036"/>
    <s v="VEN"/>
    <s v="A"/>
    <n v="37561.971328125001"/>
    <n v="5396.8349609375"/>
    <x v="25"/>
    <x v="9"/>
    <x v="0"/>
    <n v="42"/>
    <s v="SCZ"/>
  </r>
  <r>
    <s v="virCatercu"/>
    <s v="CVEN304562"/>
    <n v="113418"/>
    <s v="EXPOSERVI SRL."/>
    <n v="4110036"/>
    <s v="VEN"/>
    <s v="A"/>
    <n v="11754.3312597656"/>
    <n v="1688.84069824219"/>
    <x v="25"/>
    <x v="9"/>
    <x v="0"/>
    <n v="42"/>
    <s v="SCZ"/>
  </r>
  <r>
    <s v="virCatercu"/>
    <s v="CVEN304360"/>
    <n v="111213"/>
    <s v="SIXTO RAMOS MAMANI"/>
    <n v="4110030"/>
    <s v="VEN"/>
    <s v="A"/>
    <n v="15069.1289648438"/>
    <n v="2165.10473632813"/>
    <x v="26"/>
    <x v="9"/>
    <x v="0"/>
    <n v="42"/>
    <s v="SCZ"/>
  </r>
  <r>
    <s v="virCatercu"/>
    <s v="CVEN304236"/>
    <n v="116359"/>
    <s v="DAFIT PETERS SOLARES"/>
    <n v="4110023"/>
    <s v="VEN"/>
    <s v="A"/>
    <n v="6608.9898339843703"/>
    <n v="949.56750488281295"/>
    <x v="27"/>
    <x v="9"/>
    <x v="0"/>
    <n v="42"/>
    <s v="SCZ"/>
  </r>
  <r>
    <s v="virCatercu"/>
    <s v="CVEN304050"/>
    <n v="117690"/>
    <s v="YULIO ANTONIO VACA ORTIZ"/>
    <n v="4110036"/>
    <s v="VEN"/>
    <s v="A"/>
    <n v="28098.532734375"/>
    <n v="4037.1455078125"/>
    <x v="28"/>
    <x v="9"/>
    <x v="0"/>
    <n v="42"/>
    <s v="SCZ"/>
  </r>
  <r>
    <s v="virCatercu"/>
    <s v="CVEN304085"/>
    <n v="117690"/>
    <s v="YULIO ANTONIO VACA ORTIZ"/>
    <n v="4110036"/>
    <s v="VEN"/>
    <s v="A"/>
    <n v="28049.391328124999"/>
    <n v="4030.0849609375"/>
    <x v="28"/>
    <x v="9"/>
    <x v="0"/>
    <n v="42"/>
    <s v="SCZ"/>
  </r>
  <r>
    <s v="virCatercu"/>
    <s v="CVEN303297"/>
    <n v="107255"/>
    <s v="WIELHEM KLASSEN MARTENS"/>
    <n v="4110036"/>
    <s v="VEN"/>
    <s v="A"/>
    <n v="772.86007141113305"/>
    <n v="111.04311370849599"/>
    <x v="29"/>
    <x v="10"/>
    <x v="0"/>
    <n v="10"/>
    <s v="SCZ"/>
  </r>
  <r>
    <s v="virCatercu"/>
    <s v="CVEN303348"/>
    <n v="100560"/>
    <s v="BEIMAR LAMAS - 5059"/>
    <n v="4110003"/>
    <s v="VEN"/>
    <s v="A"/>
    <n v="11448.3801269531"/>
    <n v="1644.88220214844"/>
    <x v="29"/>
    <x v="10"/>
    <x v="0"/>
    <n v="42"/>
    <s v="SCZ"/>
  </r>
  <r>
    <s v="virCatercu"/>
    <s v="CVEN303356"/>
    <n v="100560"/>
    <s v="BEIMAR LAMAS - 5059"/>
    <n v="4110003"/>
    <s v="VEN"/>
    <s v="A"/>
    <n v="11462.359599609401"/>
    <n v="1646.89074707031"/>
    <x v="29"/>
    <x v="10"/>
    <x v="0"/>
    <n v="42"/>
    <s v="SCZ"/>
  </r>
  <r>
    <s v="virCatercu"/>
    <s v="CVEN303185"/>
    <n v="116359"/>
    <s v="DAFIT PETERS SOLARES"/>
    <n v="4110023"/>
    <s v="VEN"/>
    <s v="A"/>
    <n v="3230.4100415039102"/>
    <n v="464.13937377929699"/>
    <x v="30"/>
    <x v="10"/>
    <x v="0"/>
    <n v="6"/>
    <s v="SCZ"/>
  </r>
  <r>
    <s v="virCatercu"/>
    <s v="CVEN302598"/>
    <n v="117647"/>
    <s v="MAXIMO CACERES VALERIANO"/>
    <n v="4110030"/>
    <s v="VEN"/>
    <s v="A"/>
    <n v="24931.7905078125"/>
    <n v="3582.15380859375"/>
    <x v="31"/>
    <x v="11"/>
    <x v="0"/>
    <n v="24"/>
    <s v="SCZ"/>
  </r>
  <r>
    <s v="virCatercu"/>
    <s v="CVEN301945"/>
    <n v="100170"/>
    <s v="AGROPECUARIA NUEVO AMANECER S.R.L. - 834"/>
    <n v="4110030"/>
    <s v="VEN"/>
    <s v="A"/>
    <n v="30176.051953124999"/>
    <n v="4335.6396484375"/>
    <x v="32"/>
    <x v="12"/>
    <x v="0"/>
    <n v="42"/>
    <s v="SCZ"/>
  </r>
  <r>
    <s v="virCatercu"/>
    <s v="CVEN301770"/>
    <n v="116499"/>
    <s v="ANA PAULA GONCALVES MARZINOTTI MEDEIROS"/>
    <n v="4110023"/>
    <s v="VEN"/>
    <s v="A"/>
    <n v="10183.920087890599"/>
    <n v="1463.20690917969"/>
    <x v="33"/>
    <x v="12"/>
    <x v="0"/>
    <n v="12"/>
    <s v="SCZ"/>
  </r>
  <r>
    <s v="virCatercu"/>
    <s v="CVEN301830"/>
    <n v="116499"/>
    <s v="ANA PAULA GONCALVES MARZINOTTI MEDEIROS"/>
    <n v="4110023"/>
    <s v="VEN"/>
    <s v="A"/>
    <n v="10087.8003808594"/>
    <n v="1449.39660644531"/>
    <x v="33"/>
    <x v="12"/>
    <x v="0"/>
    <n v="12"/>
    <s v="SCZ"/>
  </r>
  <r>
    <s v="virCatercu"/>
    <s v="CVEN301242"/>
    <n v="114296"/>
    <s v="PEDRO  FROESE  REMPEL"/>
    <n v="4110023"/>
    <s v="VEN"/>
    <s v="A"/>
    <n v="2332.28945800781"/>
    <n v="335.09906005859398"/>
    <x v="34"/>
    <x v="13"/>
    <x v="0"/>
    <n v="24"/>
    <s v="TJA"/>
  </r>
  <r>
    <s v="virCatercu"/>
    <s v="CVEN301338"/>
    <n v="111213"/>
    <s v="SIXTO RAMOS MAMANI"/>
    <n v="4110030"/>
    <s v="VEN"/>
    <s v="A"/>
    <n v="28828.768593749999"/>
    <n v="4142.064453125"/>
    <x v="34"/>
    <x v="13"/>
    <x v="0"/>
    <n v="42"/>
    <s v="SCZ"/>
  </r>
  <r>
    <s v="virCatercu"/>
    <s v="CVEN301273"/>
    <n v="112952"/>
    <s v="CHESTER FALK KRAHN"/>
    <n v="4110023"/>
    <s v="VEN"/>
    <s v="A"/>
    <n v="14974.630312499999"/>
    <n v="2151.52734375"/>
    <x v="34"/>
    <x v="13"/>
    <x v="0"/>
    <n v="42"/>
    <s v="SCZ"/>
  </r>
  <r>
    <s v="virCatercu"/>
    <s v="CVEN301362"/>
    <n v="116359"/>
    <s v="DAFIT PETERS SOLARES"/>
    <n v="4110023"/>
    <s v="VEN"/>
    <s v="A"/>
    <n v="8138.1388769531304"/>
    <n v="1169.27282714844"/>
    <x v="34"/>
    <x v="13"/>
    <x v="0"/>
    <n v="42"/>
    <s v="SCZ"/>
  </r>
  <r>
    <s v="virCatercu"/>
    <s v="CVEN301138"/>
    <n v="104749"/>
    <s v="TRIFON HERRERA INOCENTE"/>
    <n v="4110042"/>
    <s v="VEN"/>
    <s v="A"/>
    <n v="6929.5895068359396"/>
    <n v="995.63067626953102"/>
    <x v="35"/>
    <x v="13"/>
    <x v="0"/>
    <n v="4"/>
    <s v="SCZ"/>
  </r>
  <r>
    <s v="virCatercu"/>
    <s v="CVEN300991"/>
    <n v="111213"/>
    <s v="SIXTO RAMOS MAMANI"/>
    <n v="4110030"/>
    <s v="VEN"/>
    <s v="A"/>
    <n v="29642.53125"/>
    <n v="4258.984375"/>
    <x v="36"/>
    <x v="13"/>
    <x v="0"/>
    <n v="42"/>
    <s v="SCZ"/>
  </r>
  <r>
    <s v="virCatercu"/>
    <s v="CVEN300837"/>
    <n v="111213"/>
    <s v="SIXTO RAMOS MAMANI"/>
    <n v="4110030"/>
    <s v="VEN"/>
    <s v="A"/>
    <n v="29123.178632812502"/>
    <n v="4184.36474609375"/>
    <x v="37"/>
    <x v="13"/>
    <x v="0"/>
    <n v="42"/>
    <s v="SCZ"/>
  </r>
  <r>
    <s v="virCatercu"/>
    <s v="CVEN300788"/>
    <n v="116359"/>
    <s v="DAFIT PETERS SOLARES"/>
    <n v="4110023"/>
    <s v="VEN"/>
    <s v="A"/>
    <n v="9016.3104199218706"/>
    <n v="1295.44689941406"/>
    <x v="37"/>
    <x v="13"/>
    <x v="0"/>
    <n v="2"/>
    <s v="SCZ"/>
  </r>
  <r>
    <s v="virCatercu"/>
    <s v="CVEN300571"/>
    <n v="105527"/>
    <s v="AILTON BARBOSA DA SILVA - 7248"/>
    <n v="4110042"/>
    <s v="VEN"/>
    <s v="A"/>
    <n v="6791.8300195312504"/>
    <n v="975.837646484375"/>
    <x v="38"/>
    <x v="14"/>
    <x v="0"/>
    <n v="6"/>
    <s v="SCZ"/>
  </r>
  <r>
    <s v="virCatercu"/>
    <s v="CVEN299681"/>
    <n v="117567"/>
    <s v="HUGO RAMIRO SANCHEZ MORALES"/>
    <n v="4110044"/>
    <s v="VEN"/>
    <s v="A"/>
    <n v="18359.0696484375"/>
    <n v="2637.79736328125"/>
    <x v="39"/>
    <x v="15"/>
    <x v="0"/>
    <n v="42"/>
    <s v="SCZ"/>
  </r>
  <r>
    <s v="virCatercu"/>
    <s v="CVEN299498"/>
    <n v="103945"/>
    <s v="PETERS REMPEL NEUFELD"/>
    <n v="4110023"/>
    <s v="VEN"/>
    <s v="A"/>
    <n v="30944.350312499999"/>
    <n v="4446.02734375"/>
    <x v="40"/>
    <x v="15"/>
    <x v="0"/>
    <n v="42"/>
    <s v="SCZ"/>
  </r>
  <r>
    <s v="virCatercu"/>
    <s v="CVEN299557"/>
    <n v="107931"/>
    <s v="ELMER AYLLON ROCHA"/>
    <n v="4110044"/>
    <s v="VEN"/>
    <s v="A"/>
    <n v="1815.1296826171899"/>
    <n v="260.79449462890602"/>
    <x v="40"/>
    <x v="15"/>
    <x v="0"/>
    <n v="16"/>
    <s v="CBB"/>
  </r>
  <r>
    <s v="virCatercu"/>
    <s v="CVEN299378"/>
    <n v="111308"/>
    <s v="ELMER MAURICIO RIBERA"/>
    <n v="4110003"/>
    <s v="VEN"/>
    <s v="A"/>
    <n v="12152.6204882813"/>
    <n v="1746.06616210938"/>
    <x v="41"/>
    <x v="15"/>
    <x v="0"/>
    <n v="18"/>
    <s v="SCZ"/>
  </r>
  <r>
    <s v="virCatercu"/>
    <s v="CVEN299324"/>
    <n v="115113"/>
    <s v="JOHAN  WALL"/>
    <n v="4110038"/>
    <s v="VEN"/>
    <s v="A"/>
    <n v="40160.345273437502"/>
    <n v="5770.16455078125"/>
    <x v="41"/>
    <x v="15"/>
    <x v="0"/>
    <n v="42"/>
    <s v="SCZ"/>
  </r>
  <r>
    <s v="virCatercu"/>
    <s v="CVEN296057"/>
    <n v="111267"/>
    <s v="HELGA LEMUZ GUTIERREZ"/>
    <n v="4110037"/>
    <s v="VEN"/>
    <s v="A"/>
    <n v="17611.0820507813"/>
    <n v="2530.32788085938"/>
    <x v="42"/>
    <x v="16"/>
    <x v="0"/>
    <n v="42"/>
    <s v="LPZ"/>
  </r>
  <r>
    <s v="virCatercu"/>
    <s v="CVEN295418"/>
    <n v="115491"/>
    <s v="ABRAM WALL"/>
    <n v="4110002"/>
    <s v="VEN"/>
    <s v="A"/>
    <n v="16870.290644531298"/>
    <n v="2423.89233398438"/>
    <x v="43"/>
    <x v="16"/>
    <x v="0"/>
    <n v="42"/>
    <s v="SCZ"/>
  </r>
  <r>
    <s v="virCatercu"/>
    <s v="CVEN295527"/>
    <n v="109601"/>
    <s v="JORGE CHAVEZ PAZ"/>
    <n v="4110030"/>
    <s v="VEN"/>
    <s v="A"/>
    <n v="7040.1402539062501"/>
    <n v="1011.51440429688"/>
    <x v="44"/>
    <x v="16"/>
    <x v="0"/>
    <n v="18"/>
    <s v="SCZ"/>
  </r>
  <r>
    <s v="virCatercu"/>
    <s v="CVEN295104"/>
    <n v="116542"/>
    <s v="TOBIAS HILDERBRAND KRAHN"/>
    <n v="4110038"/>
    <s v="VEN"/>
    <s v="A"/>
    <n v="4137.0904394531299"/>
    <n v="594.40954589843795"/>
    <x v="45"/>
    <x v="17"/>
    <x v="0"/>
    <n v="6"/>
    <s v="SCZ"/>
  </r>
  <r>
    <s v="virCatercu"/>
    <s v="CVEN294999"/>
    <n v="111853"/>
    <s v="JACOB SCHMIT GIESBRECHT"/>
    <n v="4110023"/>
    <s v="VEN"/>
    <s v="A"/>
    <n v="13975.1311523438"/>
    <n v="2007.92114257813"/>
    <x v="45"/>
    <x v="17"/>
    <x v="0"/>
    <n v="42"/>
    <s v="SCZ"/>
  </r>
  <r>
    <s v="virCatercu"/>
    <s v="CVEN294111"/>
    <n v="106639"/>
    <s v="EDUARDO SAAVEDRA CHAVEZ  MULTIPARTS - 1932"/>
    <n v="4110020"/>
    <s v="VEN"/>
    <s v="A"/>
    <n v="2172.6100488281199"/>
    <n v="312.15661621093801"/>
    <x v="46"/>
    <x v="18"/>
    <x v="0"/>
    <n v="12"/>
    <s v="LPZ"/>
  </r>
  <r>
    <s v="virCatercu"/>
    <s v="CVEN294066"/>
    <n v="103313"/>
    <s v="MARCELO ESTENSSORO CALLAU - 2534"/>
    <n v="4110030"/>
    <s v="VEN"/>
    <s v="A"/>
    <n v="37701.290273437502"/>
    <n v="5416.85205078125"/>
    <x v="46"/>
    <x v="18"/>
    <x v="0"/>
    <n v="42"/>
    <s v="SCZ"/>
  </r>
  <r>
    <s v="virCatercu"/>
    <s v="CVEN293985"/>
    <n v="103158"/>
    <s v="JUSTINO FERNANDEZ DIAZ"/>
    <n v="4110038"/>
    <s v="VEN"/>
    <s v="A"/>
    <n v="3949.5706054687498"/>
    <n v="567.467041015625"/>
    <x v="47"/>
    <x v="18"/>
    <x v="0"/>
    <n v="12"/>
    <s v="SCZ"/>
  </r>
  <r>
    <s v="virCatercu"/>
    <s v="CVEN292763"/>
    <n v="103158"/>
    <s v="JUSTINO FERNANDEZ DIAZ"/>
    <n v="4110038"/>
    <s v="VEN"/>
    <s v="A"/>
    <n v="6212.6704248046899"/>
    <n v="892.62506103515602"/>
    <x v="48"/>
    <x v="19"/>
    <x v="0"/>
    <n v="12"/>
    <s v="SCZ"/>
  </r>
  <r>
    <s v="virCatercu"/>
    <s v="CVEN291121"/>
    <n v="103313"/>
    <s v="MARCELO ESTENSSORO CALLAU - 2534"/>
    <n v="4110030"/>
    <s v="VEN"/>
    <s v="A"/>
    <n v="41088.101718749997"/>
    <n v="5903.462890625"/>
    <x v="49"/>
    <x v="20"/>
    <x v="0"/>
    <n v="42"/>
    <s v="SCZ"/>
  </r>
  <r>
    <s v="virCatercu"/>
    <s v="CVEN290470"/>
    <n v="110661"/>
    <s v="CONSTRUCTORA Y CONSULTORA ZETOL S.R.L."/>
    <n v="4110047"/>
    <s v="VEN"/>
    <s v="A"/>
    <n v="446.30973449707"/>
    <n v="64.124961853027301"/>
    <x v="50"/>
    <x v="21"/>
    <x v="0"/>
    <n v="14"/>
    <s v="TJA"/>
  </r>
  <r>
    <s v="virCatercu"/>
    <s v="CVEN289875"/>
    <n v="110103"/>
    <s v="ELSA VELARDE MENACHO"/>
    <n v="4110038"/>
    <s v="VEN"/>
    <s v="A"/>
    <n v="5077.3505859375"/>
    <n v="729.50439453125"/>
    <x v="51"/>
    <x v="22"/>
    <x v="0"/>
    <n v="12"/>
    <s v="SCZ"/>
  </r>
  <r>
    <s v="virCatercu"/>
    <s v="CVEN289515"/>
    <n v="112883"/>
    <s v="DAVID WIEBE REDEKOP"/>
    <n v="4110023"/>
    <s v="VEN"/>
    <s v="A"/>
    <n v="16517.0893359375"/>
    <n v="2373.14501953125"/>
    <x v="52"/>
    <x v="22"/>
    <x v="0"/>
    <n v="42"/>
    <s v="SCZ"/>
  </r>
  <r>
    <s v="virCatercu"/>
    <s v="CVEN289238"/>
    <n v="107728"/>
    <s v="JOHAN WALL HARMS"/>
    <n v="4110023"/>
    <s v="VEN"/>
    <s v="A"/>
    <n v="11163.8000683594"/>
    <n v="1603.99426269531"/>
    <x v="53"/>
    <x v="22"/>
    <x v="0"/>
    <n v="14"/>
    <s v="SCZ"/>
  </r>
  <r>
    <s v="virCatercu"/>
    <s v="CVEN289086"/>
    <n v="111956"/>
    <s v="ISIDRO FAST MARTENS"/>
    <n v="4110023"/>
    <s v="VEN"/>
    <s v="A"/>
    <n v="21086.920664062502"/>
    <n v="3029.72998046875"/>
    <x v="54"/>
    <x v="23"/>
    <x v="0"/>
    <n v="42"/>
    <s v="TJA"/>
  </r>
  <r>
    <s v="virCatercu"/>
    <s v="CVEN288724"/>
    <n v="109765"/>
    <s v="MIGUEL A.  HUANCA DORADO"/>
    <n v="4110002"/>
    <s v="VEN"/>
    <s v="A"/>
    <n v="28382.742363281301"/>
    <n v="4077.98022460938"/>
    <x v="55"/>
    <x v="23"/>
    <x v="0"/>
    <n v="42"/>
    <s v="SCZ"/>
  </r>
  <r>
    <s v="virCatercu"/>
    <s v="CVEN288542"/>
    <n v="109765"/>
    <s v="MIGUEL A.  HUANCA DORADO"/>
    <n v="4110002"/>
    <s v="VEN"/>
    <s v="A"/>
    <n v="29037.357890625"/>
    <n v="4172.0341796875"/>
    <x v="56"/>
    <x v="23"/>
    <x v="0"/>
    <n v="42"/>
    <s v="SCZ"/>
  </r>
  <r>
    <s v="virCatercu"/>
    <s v="CVEN288349"/>
    <n v="114858"/>
    <s v="NURY VALLEJOS NINAJA"/>
    <n v="4110037"/>
    <s v="VEN"/>
    <s v="A"/>
    <n v="2963.9100952148401"/>
    <n v="425.84915161132801"/>
    <x v="57"/>
    <x v="24"/>
    <x v="0"/>
    <n v="2"/>
    <s v="SCR"/>
  </r>
  <r>
    <s v="virCatercu"/>
    <s v="CVEN288179"/>
    <n v="107728"/>
    <s v="JOHAN WALL HARMS"/>
    <n v="4110023"/>
    <s v="VEN"/>
    <s v="A"/>
    <n v="12969.2701171875"/>
    <n v="1863.40087890625"/>
    <x v="58"/>
    <x v="24"/>
    <x v="0"/>
    <n v="14"/>
    <s v="SCZ"/>
  </r>
  <r>
    <s v="virCatercu"/>
    <s v="CVEN287873"/>
    <n v="116210"/>
    <s v="LUCIANA ANDRADE ARAUJO VILELA"/>
    <n v="4110042"/>
    <s v="VEN"/>
    <s v="A"/>
    <n v="10494.9111035156"/>
    <n v="1507.88952636719"/>
    <x v="59"/>
    <x v="24"/>
    <x v="0"/>
    <n v="42"/>
    <s v="SCR"/>
  </r>
  <r>
    <s v="virCatercu"/>
    <s v="CVEN287688"/>
    <n v="112883"/>
    <s v="DAVID WIEBE REDEKOP"/>
    <n v="4110023"/>
    <s v="VEN"/>
    <s v="A"/>
    <n v="23714.140546875002"/>
    <n v="3407.2041015625"/>
    <x v="60"/>
    <x v="24"/>
    <x v="0"/>
    <n v="42"/>
    <s v="SCZ"/>
  </r>
  <r>
    <s v="virCatercu"/>
    <s v="CVEN287687"/>
    <n v="106905"/>
    <s v="ROGELIO QUISPE TINTAYA - 6864"/>
    <n v="300035"/>
    <s v="VEN"/>
    <s v="A"/>
    <n v="10551.3795410156"/>
    <n v="1516.00280761719"/>
    <x v="60"/>
    <x v="24"/>
    <x v="0"/>
    <n v="42"/>
    <s v="LPZ"/>
  </r>
  <r>
    <s v="virCatercu"/>
    <s v="CVEN287500"/>
    <n v="116359"/>
    <s v="DAFIT PETERS SOLARES"/>
    <n v="4110023"/>
    <s v="VEN"/>
    <s v="A"/>
    <n v="6301.1801806640597"/>
    <n v="905.34197998046898"/>
    <x v="60"/>
    <x v="24"/>
    <x v="0"/>
    <n v="42"/>
    <s v="SCZ"/>
  </r>
  <r>
    <s v="virCatercu"/>
    <s v="CVEN287654"/>
    <n v="104686"/>
    <s v="TITO PARADA SARAVIA - 2546"/>
    <n v="4110038"/>
    <s v="VEN"/>
    <s v="A"/>
    <n v="18389.290253906202"/>
    <n v="2642.13940429688"/>
    <x v="60"/>
    <x v="24"/>
    <x v="0"/>
    <n v="42"/>
    <s v="SCZ"/>
  </r>
  <r>
    <s v="virCatercu"/>
    <s v="CVEN287675"/>
    <n v="116512"/>
    <s v="JACOB NEUDORF BANMAN"/>
    <n v="4110023"/>
    <s v="VEN"/>
    <s v="A"/>
    <n v="14083.2312011719"/>
    <n v="2023.45275878906"/>
    <x v="60"/>
    <x v="24"/>
    <x v="0"/>
    <n v="42"/>
    <s v="TJA"/>
  </r>
  <r>
    <s v="virCatercu"/>
    <s v="CVEN287013"/>
    <n v="101000"/>
    <s v="EMPRESA CONSTRUCTORA GENESIS LTDA."/>
    <n v="4110018"/>
    <s v="VEN"/>
    <s v="A"/>
    <n v="15802.2416015625"/>
    <n v="2270.43701171875"/>
    <x v="61"/>
    <x v="25"/>
    <x v="0"/>
    <n v="42"/>
    <s v="SCZ"/>
  </r>
  <r>
    <s v="virCatercu"/>
    <s v="CVEN286134"/>
    <n v="112548"/>
    <s v="ROMELIA MANCEDA"/>
    <n v="4110022"/>
    <s v="VEN"/>
    <s v="A"/>
    <n v="12856.630605468799"/>
    <n v="1847.21704101563"/>
    <x v="62"/>
    <x v="26"/>
    <x v="0"/>
    <n v="42"/>
    <s v="LPZ"/>
  </r>
  <r>
    <s v="virCatercu"/>
    <s v="CVEN285846"/>
    <n v="105342"/>
    <s v="DIEGO ARMANDO SALDAÑA VILLA - 6677"/>
    <n v="300035"/>
    <s v="VEN"/>
    <s v="A"/>
    <n v="2817.9599487304699"/>
    <n v="404.87930297851602"/>
    <x v="63"/>
    <x v="26"/>
    <x v="0"/>
    <n v="20"/>
    <s v="TJA"/>
  </r>
  <r>
    <s v="virCatercu"/>
    <s v="CVEN285486"/>
    <n v="100053"/>
    <s v="ABRAM FRIESEN PETERS - 4083"/>
    <n v="4110002"/>
    <s v="VEN"/>
    <s v="A"/>
    <n v="16443.771445312501"/>
    <n v="2362.61083984375"/>
    <x v="64"/>
    <x v="27"/>
    <x v="0"/>
    <n v="36"/>
    <s v="SCZ"/>
  </r>
  <r>
    <s v="virCatercu"/>
    <s v="CVEN285153"/>
    <n v="107255"/>
    <s v="WIELHEM KLASSEN MARTENS"/>
    <n v="4110038"/>
    <s v="VEN"/>
    <s v="A"/>
    <n v="6502.2100781250001"/>
    <n v="934.2255859375"/>
    <x v="65"/>
    <x v="27"/>
    <x v="0"/>
    <n v="6"/>
    <s v="SCZ"/>
  </r>
  <r>
    <s v="virCatercu"/>
    <s v="CVEN284921"/>
    <n v="103216"/>
    <s v="LUIS GUERECA PADILLA - 2160"/>
    <n v="4110018"/>
    <s v="VEN"/>
    <s v="A"/>
    <n v="787.38000183105498"/>
    <n v="113.12931060791"/>
    <x v="66"/>
    <x v="27"/>
    <x v="0"/>
    <n v="6"/>
    <s v="CBB"/>
  </r>
  <r>
    <s v="virCatercu"/>
    <s v="CVEN284468"/>
    <n v="113711"/>
    <s v="GABRIELA MONTAÑO"/>
    <n v="4110038"/>
    <s v="VEN"/>
    <s v="A"/>
    <n v="353.639945983887"/>
    <n v="50.810337066650398"/>
    <x v="67"/>
    <x v="28"/>
    <x v="0"/>
    <n v="21"/>
    <s v="SCZ"/>
  </r>
  <r>
    <s v="virCatercu"/>
    <s v="CVEN284309"/>
    <n v="100732"/>
    <s v="CARLOS SALEK - 2068"/>
    <n v="4110030"/>
    <s v="VEN"/>
    <s v="A"/>
    <n v="19862.740605468702"/>
    <n v="2853.84204101563"/>
    <x v="68"/>
    <x v="28"/>
    <x v="0"/>
    <n v="20"/>
    <s v="SCZ"/>
  </r>
  <r>
    <s v="virCatercu"/>
    <s v="CVEN284153"/>
    <n v="113418"/>
    <s v="EXPOSERVI SRL."/>
    <n v="4110036"/>
    <s v="VEN"/>
    <s v="A"/>
    <n v="17595.230039062499"/>
    <n v="2528.05029296875"/>
    <x v="69"/>
    <x v="28"/>
    <x v="0"/>
    <n v="42"/>
    <s v="SCZ"/>
  </r>
  <r>
    <s v="virCatercu"/>
    <s v="CVEN283941"/>
    <n v="109653"/>
    <s v="JESUS SOTO ALEMAN"/>
    <n v="4110036"/>
    <s v="VEN"/>
    <s v="A"/>
    <n v="21607.821269531301"/>
    <n v="3104.57202148438"/>
    <x v="70"/>
    <x v="28"/>
    <x v="0"/>
    <n v="42"/>
    <s v="SCZ"/>
  </r>
  <r>
    <s v="virCatercu"/>
    <s v="CVEN283822"/>
    <n v="108469"/>
    <s v="JOHAN PETERS BANMAN"/>
    <n v="4110038"/>
    <s v="VEN"/>
    <s v="A"/>
    <n v="3936.5401464843699"/>
    <n v="565.59484863281295"/>
    <x v="71"/>
    <x v="28"/>
    <x v="0"/>
    <n v="12"/>
    <s v="SCZ"/>
  </r>
  <r>
    <s v="virCatercu"/>
    <s v="CVEN282942"/>
    <n v="116912"/>
    <s v="LEONARDO JO BENITO MENDEZ"/>
    <n v="4110042"/>
    <s v="VEN"/>
    <s v="A"/>
    <n v="16.010019149780302"/>
    <n v="2.3002901077270499"/>
    <x v="72"/>
    <x v="29"/>
    <x v="0"/>
    <n v="1"/>
    <s v="SCZ"/>
  </r>
  <r>
    <s v="virCatercu"/>
    <s v="CVEN282726"/>
    <n v="112883"/>
    <s v="DAVID WIEBE REDEKOP"/>
    <n v="4110023"/>
    <s v="VEN"/>
    <s v="A"/>
    <n v="17707.590878906201"/>
    <n v="2544.19409179688"/>
    <x v="73"/>
    <x v="30"/>
    <x v="0"/>
    <n v="42"/>
    <s v="SCZ"/>
  </r>
  <r>
    <s v="virCatercu"/>
    <s v="CVEN282472"/>
    <n v="116359"/>
    <s v="DAFIT PETERS SOLARES"/>
    <n v="4110023"/>
    <s v="VEN"/>
    <s v="A"/>
    <n v="18288.349863281299"/>
    <n v="2627.63647460938"/>
    <x v="74"/>
    <x v="30"/>
    <x v="0"/>
    <n v="42"/>
    <s v="SCZ"/>
  </r>
  <r>
    <s v="virCatercu"/>
    <s v="CVEN282318"/>
    <n v="104749"/>
    <s v="TRIFON HERRERA INOCENTE"/>
    <n v="4110042"/>
    <s v="VEN"/>
    <s v="A"/>
    <n v="6691.6300634765603"/>
    <n v="961.44110107421898"/>
    <x v="75"/>
    <x v="30"/>
    <x v="0"/>
    <n v="42"/>
    <s v="SCZ"/>
  </r>
  <r>
    <s v="virCatercu"/>
    <s v="CVEN282381"/>
    <n v="116359"/>
    <s v="DAFIT PETERS SOLARES"/>
    <n v="4110023"/>
    <s v="VEN"/>
    <s v="A"/>
    <n v="9628.0996875000001"/>
    <n v="1383.34765625"/>
    <x v="75"/>
    <x v="30"/>
    <x v="0"/>
    <n v="10"/>
    <s v="SCZ"/>
  </r>
  <r>
    <s v="virCatercu"/>
    <s v="CVEN282117"/>
    <n v="109888"/>
    <s v="GUSTAVO SCHLAMP WIELER"/>
    <n v="4110002"/>
    <s v="VEN"/>
    <s v="A"/>
    <n v="576.53037231445296"/>
    <n v="82.834823608398395"/>
    <x v="76"/>
    <x v="30"/>
    <x v="0"/>
    <n v="18"/>
    <s v="SCZ"/>
  </r>
  <r>
    <s v="virCatercu"/>
    <s v="CVEN281569"/>
    <n v="114329"/>
    <s v="CARFRAN SRL"/>
    <n v="4110023"/>
    <s v="VEN"/>
    <s v="A"/>
    <n v="9930.8817773437495"/>
    <n v="1426.85083007813"/>
    <x v="77"/>
    <x v="31"/>
    <x v="0"/>
    <n v="42"/>
    <s v="SCZ"/>
  </r>
  <r>
    <s v="virCatercu"/>
    <s v="CVEN281390"/>
    <n v="116977"/>
    <s v="GUIAGRO SRL"/>
    <n v="4110002"/>
    <s v="VEN"/>
    <s v="A"/>
    <n v="10284.3600585937"/>
    <n v="1477.63793945313"/>
    <x v="78"/>
    <x v="31"/>
    <x v="0"/>
    <n v="42"/>
    <s v="SCZ"/>
  </r>
  <r>
    <s v="virCatercu"/>
    <s v="CVEN280963"/>
    <n v="113418"/>
    <s v="EXPOSERVI SRL."/>
    <n v="4110036"/>
    <s v="VEN"/>
    <s v="A"/>
    <n v="39954.189257812497"/>
    <n v="5740.54443359375"/>
    <x v="79"/>
    <x v="31"/>
    <x v="0"/>
    <n v="42"/>
    <s v="SCZ"/>
  </r>
  <r>
    <s v="virCatercu"/>
    <s v="CVEN280677"/>
    <n v="106411"/>
    <s v="SISAM SRL. - 5204"/>
    <n v="4110003"/>
    <s v="VEN"/>
    <s v="A"/>
    <n v="13039.471640625001"/>
    <n v="1873.4873046875"/>
    <x v="80"/>
    <x v="31"/>
    <x v="0"/>
    <n v="42"/>
    <s v="SCZ"/>
  </r>
  <r>
    <s v="virCatercu"/>
    <s v="CVEN280731"/>
    <n v="111732"/>
    <s v="AGROPECUARIA GALILEO S.A."/>
    <n v="4110037"/>
    <s v="VEN"/>
    <s v="A"/>
    <n v="40540.589648437497"/>
    <n v="5824.79736328125"/>
    <x v="80"/>
    <x v="31"/>
    <x v="0"/>
    <n v="42"/>
    <s v="SCZ"/>
  </r>
  <r>
    <s v="virCatercu"/>
    <s v="CVEN280754"/>
    <n v="116359"/>
    <s v="DAFIT PETERS SOLARES"/>
    <n v="4110023"/>
    <s v="VEN"/>
    <s v="A"/>
    <n v="16081.4504296875"/>
    <n v="2310.55322265625"/>
    <x v="80"/>
    <x v="31"/>
    <x v="0"/>
    <n v="42"/>
    <s v="SCZ"/>
  </r>
  <r>
    <s v="virCatercu"/>
    <s v="CVEN280341"/>
    <n v="111732"/>
    <s v="AGROPECUARIA GALILEO S.A."/>
    <n v="4110037"/>
    <s v="VEN"/>
    <s v="A"/>
    <n v="38394.761835937497"/>
    <n v="5516.48876953125"/>
    <x v="81"/>
    <x v="32"/>
    <x v="0"/>
    <n v="42"/>
    <s v="SCZ"/>
  </r>
  <r>
    <s v="virCatercu"/>
    <s v="CVEN280251"/>
    <n v="100443"/>
    <s v="AS.OQUIRIQUIA JACOB GUTIERREZ A - 2262"/>
    <n v="4110036"/>
    <s v="VEN"/>
    <s v="A"/>
    <n v="8912.2715039062496"/>
    <n v="1280.49877929688"/>
    <x v="82"/>
    <x v="32"/>
    <x v="0"/>
    <n v="42"/>
    <s v="SCZ"/>
  </r>
  <r>
    <s v="virCatercu"/>
    <s v="CVEN280005"/>
    <n v="101600"/>
    <s v="EMPRESA VELASCO - 2654"/>
    <n v="4110003"/>
    <s v="VEN"/>
    <s v="A"/>
    <n v="5976.3711181640601"/>
    <n v="858.67401123046898"/>
    <x v="83"/>
    <x v="32"/>
    <x v="0"/>
    <n v="42"/>
    <s v="SCZ"/>
  </r>
  <r>
    <s v="virCatercu"/>
    <s v="CVEN279810"/>
    <n v="100443"/>
    <s v="AS.OQUIRIQUIA JACOB GUTIERREZ A - 2262"/>
    <n v="4110036"/>
    <s v="VEN"/>
    <s v="A"/>
    <n v="8784.8309472656292"/>
    <n v="1262.18835449219"/>
    <x v="84"/>
    <x v="32"/>
    <x v="0"/>
    <n v="42"/>
    <s v="SCZ"/>
  </r>
  <r>
    <s v="virCatercu"/>
    <s v="CVEN279690"/>
    <n v="102860"/>
    <s v="JUAN CABRERA GOMEZ - 2135"/>
    <n v="4110018"/>
    <s v="VEN"/>
    <s v="A"/>
    <n v="1022.54014160156"/>
    <n v="146.91668701171901"/>
    <x v="85"/>
    <x v="32"/>
    <x v="0"/>
    <n v="5"/>
    <s v="SCZ"/>
  </r>
  <r>
    <s v="virCatercu"/>
    <s v="CVEN279214"/>
    <n v="116359"/>
    <s v="DAFIT PETERS SOLARES"/>
    <n v="4110023"/>
    <s v="VEN"/>
    <s v="A"/>
    <n v="22870.240546875"/>
    <n v="3285.9541015625"/>
    <x v="86"/>
    <x v="33"/>
    <x v="0"/>
    <n v="84"/>
    <s v="SCZ"/>
  </r>
  <r>
    <s v="virCatercu"/>
    <s v="CVEN279010"/>
    <n v="105649"/>
    <s v="JOSE CAYO - 7083"/>
    <n v="4110022"/>
    <s v="VEN"/>
    <s v="A"/>
    <n v="17018.600156249999"/>
    <n v="2445.201171875"/>
    <x v="87"/>
    <x v="33"/>
    <x v="0"/>
    <n v="42"/>
    <s v="SCZ"/>
  </r>
  <r>
    <s v="virCatercu"/>
    <s v="CVEN278673"/>
    <n v="115164"/>
    <s v="ISAAC ENNS FRIESSEN"/>
    <n v="4110002"/>
    <s v="VEN"/>
    <s v="A"/>
    <n v="2177.67074707031"/>
    <n v="312.88372802734398"/>
    <x v="88"/>
    <x v="33"/>
    <x v="0"/>
    <n v="24"/>
    <s v="SCZ"/>
  </r>
  <r>
    <s v="virCatercu"/>
    <s v="CVEN278352"/>
    <n v="117001"/>
    <s v="ROSA ROSALIA MEDINA FUENTES"/>
    <n v="4110030"/>
    <s v="VEN"/>
    <s v="A"/>
    <n v="8797.7603027343794"/>
    <n v="1264.04602050781"/>
    <x v="89"/>
    <x v="34"/>
    <x v="0"/>
    <n v="42"/>
    <s v="SCZ"/>
  </r>
  <r>
    <s v="virCatercu"/>
    <s v="CVEN278270"/>
    <n v="106697"/>
    <s v="MAXIMO ARANCIBIA CEREZO - 6248"/>
    <n v="4110002"/>
    <s v="VEN"/>
    <s v="A"/>
    <n v="18842.001210937498"/>
    <n v="2707.18408203125"/>
    <x v="90"/>
    <x v="34"/>
    <x v="0"/>
    <n v="42"/>
    <s v="SCZ"/>
  </r>
  <r>
    <s v="virCatercu"/>
    <s v="CVEN277434"/>
    <n v="115624"/>
    <s v="ELIZETE SOUZA DIAS"/>
    <n v="4110047"/>
    <s v="VEN"/>
    <s v="A"/>
    <n v="11295.9500097656"/>
    <n v="1622.98132324219"/>
    <x v="91"/>
    <x v="34"/>
    <x v="0"/>
    <n v="33"/>
    <s v="SCZ"/>
  </r>
  <r>
    <s v="virCatercu"/>
    <s v="CVEN277289"/>
    <n v="113418"/>
    <s v="EXPOSERVI SRL."/>
    <n v="4110036"/>
    <s v="VEN"/>
    <s v="A"/>
    <n v="20142.861914062501"/>
    <n v="2894.08935546875"/>
    <x v="92"/>
    <x v="35"/>
    <x v="0"/>
    <n v="42"/>
    <s v="SCZ"/>
  </r>
  <r>
    <s v="virCatercu"/>
    <s v="CVEN277358"/>
    <n v="100558"/>
    <s v="BEBY PEREIRA  ALVAREZ"/>
    <n v="4110002"/>
    <s v="VEN"/>
    <s v="A"/>
    <n v="15486.530156250001"/>
    <n v="2225.076171875"/>
    <x v="92"/>
    <x v="35"/>
    <x v="0"/>
    <n v="42"/>
    <s v="BEN"/>
  </r>
  <r>
    <s v="virCatercu"/>
    <s v="CVEN277235"/>
    <n v="100541"/>
    <s v="ASERRADERO Y BARRACA SAN MATEO -EINAR CRONEMBOLD"/>
    <n v="4110038"/>
    <s v="VEN"/>
    <s v="A"/>
    <n v="8807.9819531249996"/>
    <n v="1265.5146484375"/>
    <x v="92"/>
    <x v="35"/>
    <x v="0"/>
    <n v="42"/>
    <s v="SCZ"/>
  </r>
  <r>
    <s v="virCatercu"/>
    <s v="CVEN277037"/>
    <n v="115624"/>
    <s v="ELIZETE SOUZA DIAS"/>
    <n v="4110047"/>
    <s v="VEN"/>
    <s v="A"/>
    <n v="11926.0203222656"/>
    <n v="1713.50866699219"/>
    <x v="93"/>
    <x v="35"/>
    <x v="0"/>
    <n v="33"/>
    <s v="SCZ"/>
  </r>
  <r>
    <s v="virCatercu"/>
    <s v="CVEN277039"/>
    <n v="115624"/>
    <s v="ELIZETE SOUZA DIAS"/>
    <n v="4110043"/>
    <s v="VEN"/>
    <s v="A"/>
    <n v="11755.340595703099"/>
    <n v="1688.98571777344"/>
    <x v="93"/>
    <x v="35"/>
    <x v="0"/>
    <n v="9"/>
    <s v="SCZ"/>
  </r>
  <r>
    <s v="virCatercu"/>
    <s v="CVEN276992"/>
    <n v="114687"/>
    <s v="PASTOR ROCA RAMIREZ"/>
    <n v="4110038"/>
    <s v="VEN"/>
    <s v="A"/>
    <n v="27801.2119335938"/>
    <n v="3994.42700195313"/>
    <x v="94"/>
    <x v="35"/>
    <x v="0"/>
    <n v="42"/>
    <s v="BEN"/>
  </r>
  <r>
    <s v="virCatercu"/>
    <s v="CVEN277001"/>
    <n v="113418"/>
    <s v="EXPOSERVI SRL."/>
    <n v="4110036"/>
    <s v="VEN"/>
    <s v="A"/>
    <n v="20142.861914062501"/>
    <n v="2894.08935546875"/>
    <x v="94"/>
    <x v="35"/>
    <x v="0"/>
    <n v="42"/>
    <s v="SCZ"/>
  </r>
  <r>
    <s v="virCatercu"/>
    <s v="CVEN276526"/>
    <n v="106495"/>
    <s v="JOSE LINO GALVIS - 5570"/>
    <n v="4110042"/>
    <s v="VEN"/>
    <s v="A"/>
    <n v="6957.6198193359396"/>
    <n v="999.65802001953102"/>
    <x v="95"/>
    <x v="35"/>
    <x v="0"/>
    <n v="42"/>
    <s v="SCZ"/>
  </r>
  <r>
    <s v="virCatercu"/>
    <s v="CVEN276473"/>
    <n v="108862"/>
    <s v="DAVID WIELER FRIESSEN"/>
    <n v="4110038"/>
    <s v="VEN"/>
    <s v="A"/>
    <n v="1371.61001220703"/>
    <n v="197.07040405273401"/>
    <x v="96"/>
    <x v="35"/>
    <x v="0"/>
    <n v="21"/>
    <s v="SCZ"/>
  </r>
  <r>
    <s v="virCatercu"/>
    <s v="CVEN276464"/>
    <n v="100943"/>
    <s v="CONSTRUCTORA ESCING-GONZALO SAAVEDRA - 106"/>
    <n v="4110002"/>
    <s v="VEN"/>
    <s v="A"/>
    <n v="727.19903686523401"/>
    <n v="104.482620239258"/>
    <x v="96"/>
    <x v="35"/>
    <x v="0"/>
    <n v="42"/>
    <s v="SCR"/>
  </r>
  <r>
    <s v="virCatercu"/>
    <s v="CVEN276130"/>
    <n v="112536"/>
    <s v="GIERHORD REMPEL ENNS"/>
    <n v="4110047"/>
    <s v="VEN"/>
    <s v="A"/>
    <n v="2737.9505346679698"/>
    <n v="393.38369750976602"/>
    <x v="97"/>
    <x v="35"/>
    <x v="0"/>
    <n v="42"/>
    <s v="SCZ"/>
  </r>
  <r>
    <s v="virCatercu"/>
    <s v="CVEN275815"/>
    <n v="106948"/>
    <s v="MIKAELA VISNEAUX - 836"/>
    <n v="4110030"/>
    <s v="VEN"/>
    <s v="A"/>
    <n v="11194.0495605469"/>
    <n v="1608.34045410156"/>
    <x v="98"/>
    <x v="36"/>
    <x v="0"/>
    <n v="21"/>
    <s v="SCZ"/>
  </r>
  <r>
    <s v="virCatercu"/>
    <s v="CVEN275826"/>
    <n v="107207"/>
    <s v="FRANCISCO BENAVIDES GIMENES"/>
    <n v="4110038"/>
    <s v="VEN"/>
    <s v="A"/>
    <n v="539.10008789062499"/>
    <n v="77.4569091796875"/>
    <x v="98"/>
    <x v="36"/>
    <x v="0"/>
    <n v="6"/>
    <s v="SCZ"/>
  </r>
  <r>
    <s v="virCatercu"/>
    <s v="CVEN275827"/>
    <n v="106948"/>
    <s v="MIKAELA VISNEAUX - 836"/>
    <n v="4110030"/>
    <s v="VEN"/>
    <s v="A"/>
    <n v="11227.599785156201"/>
    <n v="1613.16088867188"/>
    <x v="98"/>
    <x v="36"/>
    <x v="0"/>
    <n v="21"/>
    <s v="SCZ"/>
  </r>
  <r>
    <s v="virCatercu"/>
    <s v="CVEN275746"/>
    <n v="115246"/>
    <s v="BENEDICTO ACHUCARRO ZARATE"/>
    <n v="4110038"/>
    <s v="VEN"/>
    <s v="A"/>
    <n v="12254.9712304687"/>
    <n v="1760.77172851563"/>
    <x v="98"/>
    <x v="36"/>
    <x v="0"/>
    <n v="42"/>
    <s v="SCZ"/>
  </r>
  <r>
    <s v="virCatercu"/>
    <s v="CVEN275682"/>
    <n v="115246"/>
    <s v="BENEDICTO ACHUCARRO ZARATE"/>
    <n v="4110038"/>
    <s v="VEN"/>
    <s v="A"/>
    <n v="12188.2913378906"/>
    <n v="1751.19128417969"/>
    <x v="99"/>
    <x v="36"/>
    <x v="0"/>
    <n v="42"/>
    <s v="SCZ"/>
  </r>
  <r>
    <s v="virCatercu"/>
    <s v="CVEN275574"/>
    <n v="112732"/>
    <s v="PEDRO NEUDORF BANMAN"/>
    <n v="4110023"/>
    <s v="VEN"/>
    <s v="A"/>
    <n v="17244.132363281198"/>
    <n v="2477.60522460938"/>
    <x v="99"/>
    <x v="36"/>
    <x v="0"/>
    <n v="42"/>
    <s v="TJA"/>
  </r>
  <r>
    <s v="virCatercu"/>
    <s v="CVEN275544"/>
    <n v="106195"/>
    <s v="PETER FEHR FEHR"/>
    <n v="4110002"/>
    <s v="VEN"/>
    <s v="A"/>
    <n v="5203.8901318359403"/>
    <n v="747.68536376953102"/>
    <x v="100"/>
    <x v="36"/>
    <x v="0"/>
    <n v="23"/>
    <s v="SCZ"/>
  </r>
  <r>
    <s v="virCatercu"/>
    <s v="CVEN275187"/>
    <n v="107943"/>
    <s v="JOHAN KLASSEN EPP"/>
    <n v="4110003"/>
    <s v="VEN"/>
    <s v="A"/>
    <n v="4203.1416210937496"/>
    <n v="603.899658203125"/>
    <x v="101"/>
    <x v="36"/>
    <x v="0"/>
    <n v="42"/>
    <s v="SCZ"/>
  </r>
  <r>
    <s v="virCatercu"/>
    <s v="CVEN275201"/>
    <n v="114410"/>
    <s v="KLAS  LOEPPKY GUENTHER"/>
    <n v="4110038"/>
    <s v="VEN"/>
    <s v="A"/>
    <n v="10041.230742187499"/>
    <n v="1442.70556640625"/>
    <x v="101"/>
    <x v="36"/>
    <x v="0"/>
    <n v="22"/>
    <s v="SCZ"/>
  </r>
  <r>
    <s v="virCatercu"/>
    <s v="CVEN275281"/>
    <n v="106948"/>
    <s v="MIKAELA VISNEAUX - 836"/>
    <n v="4110038"/>
    <s v="VEN"/>
    <s v="A"/>
    <n v="9316.9999218749999"/>
    <n v="1338.6494140625"/>
    <x v="101"/>
    <x v="36"/>
    <x v="0"/>
    <n v="42"/>
    <s v="SCZ"/>
  </r>
  <r>
    <s v="virCatercu"/>
    <s v="CVEN274867"/>
    <n v="116748"/>
    <s v="GOBIERNO AUTONOMO MUNICIPAL DE AIQUILE"/>
    <n v="4110022"/>
    <s v="VEN"/>
    <s v="A"/>
    <n v="15349.2094921875"/>
    <n v="2205.34619140625"/>
    <x v="102"/>
    <x v="36"/>
    <x v="0"/>
    <n v="24"/>
    <s v="SCZ"/>
  </r>
  <r>
    <s v="virCatercu"/>
    <s v="CVEN275017"/>
    <n v="115268"/>
    <s v="GERSON JOEL  AGUIRRE AMADOR"/>
    <n v="4110030"/>
    <s v="VEN"/>
    <s v="A"/>
    <n v="20092.631308593802"/>
    <n v="2886.87231445313"/>
    <x v="102"/>
    <x v="36"/>
    <x v="0"/>
    <n v="42"/>
    <s v="SCZ"/>
  </r>
  <r>
    <s v="virCatercu"/>
    <s v="CVEN274678"/>
    <n v="116436"/>
    <s v="RAUL LORENZO CUSICANQUI GUTIERREZ"/>
    <n v="4110022"/>
    <s v="VEN"/>
    <s v="A"/>
    <n v="20816.270800781302"/>
    <n v="2990.84350585938"/>
    <x v="103"/>
    <x v="37"/>
    <x v="0"/>
    <n v="42"/>
    <s v="SCZ"/>
  </r>
  <r>
    <s v="virCatercu"/>
    <s v="CVEN274296"/>
    <n v="115830"/>
    <s v="DANIEL PEÑA"/>
    <n v="4110037"/>
    <s v="VEN"/>
    <s v="A"/>
    <n v="10279.9106542969"/>
    <n v="1476.99865722656"/>
    <x v="104"/>
    <x v="37"/>
    <x v="0"/>
    <n v="42"/>
    <s v="SCZ"/>
  </r>
  <r>
    <s v="virCatercu"/>
    <s v="CVEN274395"/>
    <n v="106948"/>
    <s v="MIKAELA VISNEAUX - 836"/>
    <n v="4110038"/>
    <s v="VEN"/>
    <s v="A"/>
    <n v="9679.6505859374993"/>
    <n v="1390.75439453125"/>
    <x v="104"/>
    <x v="37"/>
    <x v="0"/>
    <n v="42"/>
    <s v="SCZ"/>
  </r>
  <r>
    <s v="virCatercu"/>
    <s v="CVEN273975"/>
    <n v="111956"/>
    <s v="ISIDRO FAST MARTENS"/>
    <n v="4110023"/>
    <s v="VEN"/>
    <s v="A"/>
    <n v="11436.4303710937"/>
    <n v="1643.16528320313"/>
    <x v="105"/>
    <x v="37"/>
    <x v="0"/>
    <n v="24"/>
    <s v="TJA"/>
  </r>
  <r>
    <s v="virCatercu"/>
    <s v="CVEN274118"/>
    <n v="114227"/>
    <s v="HEINRICH LOEWEN FRIESSEN"/>
    <n v="4110002"/>
    <s v="VEN"/>
    <s v="A"/>
    <n v="1044.89931152344"/>
    <n v="150.12921142578099"/>
    <x v="105"/>
    <x v="37"/>
    <x v="0"/>
    <n v="21"/>
    <s v="SCZ"/>
  </r>
  <r>
    <s v="virCatercu"/>
    <s v="CVEN273821"/>
    <n v="110007"/>
    <s v="LUCIO COCA RODRIGUEZ"/>
    <n v="4110018"/>
    <s v="VEN"/>
    <s v="A"/>
    <n v="6128.7591796875004"/>
    <n v="880.56884765625"/>
    <x v="106"/>
    <x v="37"/>
    <x v="0"/>
    <n v="42"/>
    <s v="SCZ"/>
  </r>
  <r>
    <s v="virCatercu"/>
    <s v="CVEN273662"/>
    <n v="116748"/>
    <s v="GOBIERNO AUTONOMO MUNICIPAL DE AIQUILE"/>
    <n v="4110022"/>
    <s v="VEN"/>
    <s v="A"/>
    <n v="15349.2094921875"/>
    <n v="2205.34619140625"/>
    <x v="107"/>
    <x v="37"/>
    <x v="0"/>
    <n v="24"/>
    <s v="SCZ"/>
  </r>
  <r>
    <s v="virCatercu"/>
    <s v="CVEN273341"/>
    <n v="115284"/>
    <s v="RAUL RICARDO QUISPE QUISPE"/>
    <n v="4110042"/>
    <s v="VEN"/>
    <s v="A"/>
    <n v="18966.241289062498"/>
    <n v="2725.03466796875"/>
    <x v="108"/>
    <x v="38"/>
    <x v="0"/>
    <n v="42"/>
    <s v="SCZ"/>
  </r>
  <r>
    <s v="virCatercu"/>
    <s v="CVEN273158"/>
    <n v="106948"/>
    <s v="MIKAELA VISNEAUX - 836"/>
    <n v="4110030"/>
    <s v="VEN"/>
    <s v="A"/>
    <n v="9965.4702246093693"/>
    <n v="1431.82043457031"/>
    <x v="109"/>
    <x v="38"/>
    <x v="0"/>
    <n v="20"/>
    <s v="SCZ"/>
  </r>
  <r>
    <s v="virCatercu"/>
    <s v="CVEN272594"/>
    <n v="107220"/>
    <s v="FREDDY FLORES MARISCAL"/>
    <n v="4110030"/>
    <s v="VEN"/>
    <s v="A"/>
    <n v="18688.410527343702"/>
    <n v="2685.11645507813"/>
    <x v="110"/>
    <x v="38"/>
    <x v="0"/>
    <n v="42"/>
    <s v="SCZ"/>
  </r>
  <r>
    <s v="virCatercu"/>
    <s v="CVEN272557"/>
    <n v="105113"/>
    <s v="DAVID TORRICO VARGAS - 6907"/>
    <n v="4110018"/>
    <s v="VEN"/>
    <s v="A"/>
    <n v="2154.2699560546898"/>
    <n v="309.52154541015602"/>
    <x v="110"/>
    <x v="38"/>
    <x v="0"/>
    <n v="10"/>
    <s v="BEN"/>
  </r>
  <r>
    <s v="virCatercu"/>
    <s v="CVEN272464"/>
    <n v="116262"/>
    <s v="GERMAN TICA VARGAS"/>
    <n v="4110037"/>
    <s v="VEN"/>
    <s v="A"/>
    <n v="5310.5607128906204"/>
    <n v="763.01159667968795"/>
    <x v="111"/>
    <x v="38"/>
    <x v="0"/>
    <n v="6"/>
    <s v="SCZ"/>
  </r>
  <r>
    <s v="virCatercu"/>
    <s v="CVEN272176"/>
    <n v="107220"/>
    <s v="FREDDY FLORES MARISCAL"/>
    <n v="4110030"/>
    <s v="VEN"/>
    <s v="A"/>
    <n v="19592.070351562499"/>
    <n v="2814.95263671875"/>
    <x v="112"/>
    <x v="39"/>
    <x v="0"/>
    <n v="42"/>
    <s v="SCZ"/>
  </r>
  <r>
    <s v="virCatercu"/>
    <s v="CVEN272138"/>
    <n v="110122"/>
    <s v="PEDRO KLASSEN GIESBRECHT"/>
    <n v="4110030"/>
    <s v="VEN"/>
    <s v="A"/>
    <n v="31167.614062500001"/>
    <n v="4478.10546875"/>
    <x v="113"/>
    <x v="39"/>
    <x v="0"/>
    <n v="42"/>
    <s v="SCZ"/>
  </r>
  <r>
    <s v="virCatercu"/>
    <s v="CVEN272005"/>
    <n v="114529"/>
    <s v="SERGIO TARDIO"/>
    <n v="4110042"/>
    <s v="VEN"/>
    <s v="A"/>
    <n v="11023.8914941406"/>
    <n v="1583.89245605469"/>
    <x v="113"/>
    <x v="39"/>
    <x v="0"/>
    <n v="42"/>
    <s v="SCZ"/>
  </r>
  <r>
    <s v="virCatercu"/>
    <s v="CVEN271762"/>
    <n v="111536"/>
    <s v="FRANZ ERLAN VICTORIA"/>
    <n v="4110022"/>
    <s v="VEN"/>
    <s v="A"/>
    <n v="5770.6798388671896"/>
    <n v="829.12066650390602"/>
    <x v="114"/>
    <x v="39"/>
    <x v="0"/>
    <n v="42"/>
    <s v="SCZ"/>
  </r>
  <r>
    <s v="virCatercu"/>
    <s v="CVEN270929"/>
    <n v="106958"/>
    <s v="TRACTOMUNDO - FERNANDO SANCHEZ"/>
    <n v="4110043"/>
    <s v="VEN"/>
    <s v="A"/>
    <n v="284.10002929687499"/>
    <n v="40.8189697265625"/>
    <x v="115"/>
    <x v="40"/>
    <x v="0"/>
    <n v="6"/>
    <s v="SCZ"/>
  </r>
  <r>
    <s v="virCatercu"/>
    <s v="CVEN269994"/>
    <n v="106948"/>
    <s v="MIKAELA VISNEAUX - 836"/>
    <n v="4110030"/>
    <s v="VEN"/>
    <s v="A"/>
    <n v="10764.750439453101"/>
    <n v="1546.65954589844"/>
    <x v="116"/>
    <x v="40"/>
    <x v="0"/>
    <n v="20"/>
    <s v="SCZ"/>
  </r>
  <r>
    <s v="virCatercu"/>
    <s v="CVEN269810"/>
    <n v="113682"/>
    <s v="ADRIAN GARECA ALBA"/>
    <n v="4110003"/>
    <s v="VEN"/>
    <s v="A"/>
    <n v="14994.2987695312"/>
    <n v="2154.35327148438"/>
    <x v="117"/>
    <x v="41"/>
    <x v="0"/>
    <n v="42"/>
    <s v="SCZ"/>
  </r>
  <r>
    <s v="virCatercu"/>
    <s v="CVEN269565"/>
    <n v="110819"/>
    <s v="JUANCITO SUPEPI BAREQUI"/>
    <n v="500017"/>
    <s v="VEN"/>
    <s v="A"/>
    <n v="1128.0100122070301"/>
    <n v="162.07040405273401"/>
    <x v="118"/>
    <x v="41"/>
    <x v="0"/>
    <n v="8"/>
    <s v="SCZ"/>
  </r>
  <r>
    <s v="virCatercu"/>
    <s v="CVEN269239"/>
    <n v="112964"/>
    <s v="ROBERTO HUANTO"/>
    <n v="4110043"/>
    <s v="VEN"/>
    <s v="A"/>
    <n v="4579.9008984374996"/>
    <n v="658.03173828125"/>
    <x v="119"/>
    <x v="41"/>
    <x v="0"/>
    <n v="42"/>
    <s v="ORU"/>
  </r>
  <r>
    <s v="virCatercu"/>
    <s v="CVEN269144"/>
    <n v="100042"/>
    <s v="ABRAHAM FERH GUENTER - 2070"/>
    <n v="4110022"/>
    <s v="VEN"/>
    <s v="A"/>
    <n v="4617.0007910156201"/>
    <n v="663.36218261718795"/>
    <x v="120"/>
    <x v="41"/>
    <x v="0"/>
    <n v="42"/>
    <s v="SCZ"/>
  </r>
  <r>
    <s v="virCatercu"/>
    <s v="CVEN268667"/>
    <n v="116399"/>
    <s v="BRIAN LAZARTE ZERDA"/>
    <n v="4110036"/>
    <s v="VEN"/>
    <s v="A"/>
    <n v="13942.459423828101"/>
    <n v="2003.22692871094"/>
    <x v="121"/>
    <x v="42"/>
    <x v="0"/>
    <n v="42"/>
    <s v="SCZ"/>
  </r>
  <r>
    <s v="virCatercu"/>
    <s v="CVEN268690"/>
    <n v="116399"/>
    <s v="BRIAN LAZARTE ZERDA"/>
    <n v="4110036"/>
    <s v="VEN"/>
    <s v="A"/>
    <n v="13432.639423828099"/>
    <n v="1929.97692871094"/>
    <x v="121"/>
    <x v="42"/>
    <x v="0"/>
    <n v="42"/>
    <s v="SCZ"/>
  </r>
  <r>
    <s v="virCatercu"/>
    <s v="CVEN268518"/>
    <n v="109032"/>
    <s v="MARIO CAMPOS"/>
    <n v="4110036"/>
    <s v="VEN"/>
    <s v="A"/>
    <n v="2195.9008154296898"/>
    <n v="315.50299072265602"/>
    <x v="122"/>
    <x v="42"/>
    <x v="0"/>
    <n v="42"/>
    <s v="SCZ"/>
  </r>
  <r>
    <s v="virCatercu"/>
    <s v="CVEN268349"/>
    <n v="106815"/>
    <s v="JULIO CESAR ALVIS PEÑA - 2465"/>
    <n v="300035"/>
    <s v="VEN"/>
    <s v="A"/>
    <n v="7304.1206835937501"/>
    <n v="1049.44262695313"/>
    <x v="123"/>
    <x v="42"/>
    <x v="0"/>
    <n v="42"/>
    <s v="SCZ"/>
  </r>
  <r>
    <s v="virCatercu"/>
    <s v="CVEN268375"/>
    <n v="116262"/>
    <s v="GERMAN TICA VARGAS"/>
    <n v="4110037"/>
    <s v="VEN"/>
    <s v="A"/>
    <n v="5972.54150390625"/>
    <n v="858.123779296875"/>
    <x v="123"/>
    <x v="42"/>
    <x v="0"/>
    <n v="42"/>
    <s v="SCZ"/>
  </r>
  <r>
    <s v="virCatercu"/>
    <s v="CVEN268304"/>
    <n v="102516"/>
    <s v="JACOBO HILDEBRAND REIMERS - 3574"/>
    <n v="4110022"/>
    <s v="VEN"/>
    <s v="A"/>
    <n v="336.79997131347699"/>
    <n v="48.390800476074197"/>
    <x v="123"/>
    <x v="42"/>
    <x v="0"/>
    <n v="20"/>
    <s v="SCZ"/>
  </r>
  <r>
    <s v="virCatercu"/>
    <s v="CVEN267910"/>
    <n v="102453"/>
    <s v="ISAAK MARTENZ WIENES - 1961"/>
    <n v="4110003"/>
    <s v="VEN"/>
    <s v="A"/>
    <n v="744.34999511718797"/>
    <n v="106.94683837890599"/>
    <x v="124"/>
    <x v="42"/>
    <x v="0"/>
    <n v="6"/>
    <s v="SCZ"/>
  </r>
  <r>
    <s v="virCatercu"/>
    <s v="CVEN267943"/>
    <n v="102516"/>
    <s v="JACOBO HILDEBRAND REIMERS - 3574"/>
    <n v="4110042"/>
    <s v="VEN"/>
    <s v="A"/>
    <n v="19511.539277343702"/>
    <n v="2803.38208007813"/>
    <x v="124"/>
    <x v="42"/>
    <x v="0"/>
    <n v="20"/>
    <s v="SCZ"/>
  </r>
  <r>
    <s v="virCatercu"/>
    <s v="CVEN266802"/>
    <n v="104564"/>
    <s v="SILAS ZABALA OLIVA - 2308"/>
    <n v="4110002"/>
    <s v="VEN"/>
    <s v="A"/>
    <n v="13915.190361328099"/>
    <n v="1999.30895996094"/>
    <x v="125"/>
    <x v="43"/>
    <x v="0"/>
    <n v="42"/>
    <s v="SCZ"/>
  </r>
  <r>
    <s v="virCatercu"/>
    <s v="CVEN266747"/>
    <n v="114537"/>
    <s v="ABRAHAM PETERS"/>
    <n v="4110022"/>
    <s v="VEN"/>
    <s v="A"/>
    <n v="8712.0007324218805"/>
    <n v="1251.72424316406"/>
    <x v="125"/>
    <x v="43"/>
    <x v="0"/>
    <n v="42"/>
    <s v="SCZ"/>
  </r>
  <r>
    <s v="virCatercu"/>
    <s v="CVEN266754"/>
    <n v="114537"/>
    <s v="ABRAHAM PETERS"/>
    <n v="4110022"/>
    <s v="VEN"/>
    <s v="A"/>
    <n v="8692.0213183593805"/>
    <n v="1248.85363769531"/>
    <x v="125"/>
    <x v="43"/>
    <x v="0"/>
    <n v="42"/>
    <s v="SCZ"/>
  </r>
  <r>
    <s v="virCatercu"/>
    <s v="CVEN266661"/>
    <n v="101460"/>
    <s v="ELIODORO LAMAS - 4284"/>
    <n v="4110018"/>
    <s v="VEN"/>
    <s v="A"/>
    <n v="8587.4989746093706"/>
    <n v="1233.83605957031"/>
    <x v="126"/>
    <x v="43"/>
    <x v="0"/>
    <n v="12"/>
    <s v="SCZ"/>
  </r>
  <r>
    <s v="virCatercu"/>
    <s v="CVEN266304"/>
    <n v="101860"/>
    <s v="FLAVIO GIBRIN - 2358"/>
    <n v="4110002"/>
    <s v="VEN"/>
    <s v="A"/>
    <n v="12708.2692675781"/>
    <n v="1825.90075683594"/>
    <x v="127"/>
    <x v="44"/>
    <x v="0"/>
    <n v="42"/>
    <s v="SCZ"/>
  </r>
  <r>
    <s v="virCatercu"/>
    <s v="CVEN266167"/>
    <n v="104504"/>
    <s v="SERGIO PINTO - 2387"/>
    <n v="4110042"/>
    <s v="VEN"/>
    <s v="A"/>
    <n v="6259.5892529296898"/>
    <n v="899.36627197265602"/>
    <x v="128"/>
    <x v="44"/>
    <x v="0"/>
    <n v="42"/>
    <s v="SCZ"/>
  </r>
  <r>
    <s v="virCatercu"/>
    <s v="CVEN265767"/>
    <n v="104504"/>
    <s v="SERGIO PINTO - 2387"/>
    <n v="4110042"/>
    <s v="VEN"/>
    <s v="A"/>
    <n v="8703.5190820312491"/>
    <n v="1250.50561523438"/>
    <x v="129"/>
    <x v="44"/>
    <x v="0"/>
    <n v="42"/>
    <s v="SCZ"/>
  </r>
  <r>
    <s v="virCatercu"/>
    <s v="CVEN265903"/>
    <n v="116545"/>
    <s v="SHIRLEY  MAMANI VILTE"/>
    <n v="4110038"/>
    <s v="VEN"/>
    <s v="A"/>
    <n v="30678.840585937502"/>
    <n v="4407.87939453125"/>
    <x v="129"/>
    <x v="44"/>
    <x v="0"/>
    <n v="42"/>
    <s v="SCZ"/>
  </r>
  <r>
    <s v="virCatercu"/>
    <s v="CVEN265586"/>
    <n v="107715"/>
    <s v="BAICAL LTDA."/>
    <n v="300035"/>
    <s v="VEN"/>
    <s v="A"/>
    <n v="17068.761093749999"/>
    <n v="2452.408203125"/>
    <x v="130"/>
    <x v="44"/>
    <x v="0"/>
    <n v="24"/>
    <s v="LPZ"/>
  </r>
  <r>
    <s v="virCatercu"/>
    <s v="CVEN264937"/>
    <n v="111125"/>
    <s v="SERRANIA BUEN VAQUERO S.R.L."/>
    <n v="4110002"/>
    <s v="VEN"/>
    <s v="A"/>
    <n v="14580.792187499999"/>
    <n v="2094.94140625"/>
    <x v="131"/>
    <x v="45"/>
    <x v="0"/>
    <n v="42"/>
    <s v="SCZ"/>
  </r>
  <r>
    <s v="virCatercu"/>
    <s v="CVEN263781"/>
    <n v="109613"/>
    <s v="JOHAN WALL PENNER"/>
    <n v="4110042"/>
    <s v="VEN"/>
    <s v="A"/>
    <n v="16530.859804687501"/>
    <n v="2375.12353515625"/>
    <x v="132"/>
    <x v="46"/>
    <x v="0"/>
    <n v="42"/>
    <s v="SCZ"/>
  </r>
  <r>
    <s v="virCatercu"/>
    <s v="CVEN263507"/>
    <n v="115062"/>
    <s v="ABRAM  PETERS WALL"/>
    <n v="4110002"/>
    <s v="VEN"/>
    <s v="A"/>
    <n v="14798.1596484375"/>
    <n v="2126.17236328125"/>
    <x v="133"/>
    <x v="46"/>
    <x v="0"/>
    <n v="24"/>
    <s v="SCZ"/>
  </r>
  <r>
    <s v="virCatercu"/>
    <s v="CVEN263551"/>
    <n v="100600"/>
    <s v="BERNARDO SAWATZKY SIEMENS - 2992"/>
    <n v="4110043"/>
    <s v="VEN"/>
    <s v="A"/>
    <n v="1683.0100085449201"/>
    <n v="241.81178283691401"/>
    <x v="133"/>
    <x v="46"/>
    <x v="0"/>
    <n v="2"/>
    <s v="SCZ"/>
  </r>
  <r>
    <s v="virCatercu"/>
    <s v="CVEN263343"/>
    <n v="112195"/>
    <s v="JOHAN THIESSEN KLASSEN"/>
    <n v="4110002"/>
    <s v="VEN"/>
    <s v="A"/>
    <n v="2264.58005126953"/>
    <n v="325.37069702148398"/>
    <x v="134"/>
    <x v="46"/>
    <x v="0"/>
    <n v="42"/>
    <s v="SCZ"/>
  </r>
  <r>
    <s v="virCatercu"/>
    <s v="CVEN263147"/>
    <n v="114675"/>
    <s v="HERNAN SANCA COLQUE"/>
    <n v="4110002"/>
    <s v="VEN"/>
    <s v="A"/>
    <n v="10936.2695800781"/>
    <n v="1571.30310058594"/>
    <x v="135"/>
    <x v="46"/>
    <x v="0"/>
    <n v="4"/>
    <s v="SCZ"/>
  </r>
  <r>
    <s v="virCatercu"/>
    <s v="CVEN263202"/>
    <n v="114675"/>
    <s v="HERNAN SANCA COLQUE"/>
    <n v="4110002"/>
    <s v="VEN"/>
    <s v="A"/>
    <n v="9922.1197558593794"/>
    <n v="1425.59191894531"/>
    <x v="135"/>
    <x v="46"/>
    <x v="0"/>
    <n v="4"/>
    <s v="SCZ"/>
  </r>
  <r>
    <s v="virCatercu"/>
    <s v="CVEN263102"/>
    <n v="101852"/>
    <s v="FILIPP REUTOV - 5970"/>
    <n v="4110022"/>
    <s v="VEN"/>
    <s v="A"/>
    <n v="610.77993164062502"/>
    <n v="87.7557373046875"/>
    <x v="135"/>
    <x v="46"/>
    <x v="0"/>
    <n v="30"/>
    <s v="SCZ"/>
  </r>
  <r>
    <s v="virCatercu"/>
    <s v="CVEN262776"/>
    <n v="101205"/>
    <s v="DAVID NEUFELD - 4327"/>
    <n v="4110036"/>
    <s v="VEN"/>
    <s v="A"/>
    <n v="10228.480400390599"/>
    <n v="1469.60925292969"/>
    <x v="136"/>
    <x v="47"/>
    <x v="0"/>
    <n v="36"/>
    <s v="SCZ"/>
  </r>
  <r>
    <s v="virCatercu"/>
    <s v="CVEN262817"/>
    <n v="115555"/>
    <s v="VICTOR BARRIENTOS ONDARZA"/>
    <n v="4110002"/>
    <s v="VEN"/>
    <s v="A"/>
    <n v="16384.871425781301"/>
    <n v="2354.14819335938"/>
    <x v="136"/>
    <x v="47"/>
    <x v="0"/>
    <n v="42"/>
    <s v="SCZ"/>
  </r>
  <r>
    <s v="virCatercu"/>
    <s v="CVEN262382"/>
    <n v="114629"/>
    <s v="MARIVEL  RIVERA ALBARADO"/>
    <n v="4110002"/>
    <s v="VEN"/>
    <s v="A"/>
    <n v="30257.872734375"/>
    <n v="4347.3955078125"/>
    <x v="136"/>
    <x v="47"/>
    <x v="0"/>
    <n v="42"/>
    <s v="SCZ"/>
  </r>
  <r>
    <s v="virCatercu"/>
    <s v="CVEN262750"/>
    <n v="111519"/>
    <s v="PETER GIESBRECHT NEUDORF"/>
    <n v="4110018"/>
    <s v="VEN"/>
    <s v="A"/>
    <n v="1840.54001220703"/>
    <n v="264.44540405273398"/>
    <x v="137"/>
    <x v="47"/>
    <x v="0"/>
    <n v="30"/>
    <s v="SCZ"/>
  </r>
  <r>
    <s v="virCatercu"/>
    <s v="CVEN261955"/>
    <n v="101097"/>
    <s v="CORNELIO REMPEL PETER - 2944"/>
    <n v="4110002"/>
    <s v="VEN"/>
    <s v="A"/>
    <n v="1520.2500219726601"/>
    <n v="218.42672729492199"/>
    <x v="138"/>
    <x v="47"/>
    <x v="0"/>
    <n v="6"/>
    <s v="SCZ"/>
  </r>
  <r>
    <s v="virCatercu"/>
    <s v="CVEN261521"/>
    <n v="111990"/>
    <s v="OSCAR CRUZ FLORES"/>
    <n v="4110036"/>
    <s v="VEN"/>
    <s v="A"/>
    <n v="3038.79997558594"/>
    <n v="436.60919189453102"/>
    <x v="139"/>
    <x v="48"/>
    <x v="0"/>
    <n v="42"/>
    <s v="SCZ"/>
  </r>
  <r>
    <s v="virCatercu"/>
    <s v="CVEN261561"/>
    <n v="115064"/>
    <s v="CONSTRUCTORA EL ALGARROBO S.R.L."/>
    <n v="4110038"/>
    <s v="VEN"/>
    <s v="A"/>
    <n v="17718.559335937502"/>
    <n v="2545.77001953125"/>
    <x v="139"/>
    <x v="48"/>
    <x v="0"/>
    <n v="42"/>
    <s v="SCZ"/>
  </r>
  <r>
    <s v="virCatercu"/>
    <s v="CVEN260447"/>
    <n v="110387"/>
    <s v="FIDEL ALVARADO"/>
    <n v="300035"/>
    <s v="VEN"/>
    <s v="A"/>
    <n v="1249.0998449706999"/>
    <n v="179.46836853027301"/>
    <x v="140"/>
    <x v="49"/>
    <x v="0"/>
    <n v="12"/>
    <s v="BEN"/>
  </r>
  <r>
    <s v="virCatercu"/>
    <s v="CVEN259713"/>
    <n v="110007"/>
    <s v="LUCIO COCA RODRIGUEZ"/>
    <n v="4110038"/>
    <s v="VEN"/>
    <s v="A"/>
    <n v="6982.5898388671903"/>
    <n v="1003.24566650391"/>
    <x v="141"/>
    <x v="50"/>
    <x v="0"/>
    <n v="42"/>
    <s v="SCZ"/>
  </r>
  <r>
    <s v="virCatercu"/>
    <s v="CVEN259751"/>
    <n v="109765"/>
    <s v="MIGUEL A.  HUANCA DORADO"/>
    <n v="4110002"/>
    <s v="VEN"/>
    <s v="A"/>
    <n v="13985.989160156299"/>
    <n v="2009.48120117188"/>
    <x v="141"/>
    <x v="50"/>
    <x v="0"/>
    <n v="42"/>
    <s v="SCZ"/>
  </r>
  <r>
    <s v="virCatercu"/>
    <s v="CVEN259469"/>
    <n v="112635"/>
    <s v="JOHAN HILDEBRAND LOEWEN"/>
    <n v="4110036"/>
    <s v="VEN"/>
    <s v="A"/>
    <n v="202.079974822998"/>
    <n v="29.034479141235401"/>
    <x v="142"/>
    <x v="50"/>
    <x v="0"/>
    <n v="12"/>
    <s v="SCZ"/>
  </r>
  <r>
    <s v="virCatercu"/>
    <s v="CVEN258540"/>
    <n v="116359"/>
    <s v="DAFIT PETERS SOLARES"/>
    <n v="4110023"/>
    <s v="VEN"/>
    <s v="A"/>
    <n v="42469.790859375003"/>
    <n v="6101.9814453125"/>
    <x v="143"/>
    <x v="51"/>
    <x v="0"/>
    <n v="42"/>
    <s v="SCZ"/>
  </r>
  <r>
    <s v="virCatercu"/>
    <s v="CVEN258032"/>
    <n v="115291"/>
    <s v="RAMIRO RIVERA OVANDO"/>
    <n v="4110042"/>
    <s v="VEN"/>
    <s v="A"/>
    <n v="5091.8895263671902"/>
    <n v="731.59332275390602"/>
    <x v="144"/>
    <x v="52"/>
    <x v="0"/>
    <n v="42"/>
    <s v="SCZ"/>
  </r>
  <r>
    <s v="virCatercu"/>
    <s v="CVEN258083"/>
    <n v="116345"/>
    <s v="DILMA GUERRA PEREZ"/>
    <n v="4110003"/>
    <s v="VEN"/>
    <s v="A"/>
    <n v="12883.2981445313"/>
    <n v="1851.04858398438"/>
    <x v="144"/>
    <x v="52"/>
    <x v="0"/>
    <n v="42"/>
    <s v="SCZ"/>
  </r>
  <r>
    <s v="virCatercu"/>
    <s v="CVEN257560"/>
    <n v="116272"/>
    <s v="WILLIAM BRAUN GIESBRECHT"/>
    <n v="4110042"/>
    <s v="VEN"/>
    <s v="A"/>
    <n v="29666.140195312499"/>
    <n v="4262.37646484375"/>
    <x v="145"/>
    <x v="52"/>
    <x v="0"/>
    <n v="42"/>
    <s v="SCZ"/>
  </r>
  <r>
    <s v="virCatercu"/>
    <s v="CVEN257012"/>
    <n v="116272"/>
    <s v="WILLIAM BRAUN GIESBRECHT"/>
    <n v="4110042"/>
    <s v="VEN"/>
    <s v="A"/>
    <n v="30381.620039062502"/>
    <n v="4365.17529296875"/>
    <x v="146"/>
    <x v="53"/>
    <x v="0"/>
    <n v="42"/>
    <s v="SCZ"/>
  </r>
  <r>
    <s v="virCatercu"/>
    <s v="CVEN256763"/>
    <n v="108094"/>
    <s v="MARIA LUISA RIVERA LEDEZMA"/>
    <n v="4110022"/>
    <s v="VEN"/>
    <s v="A"/>
    <n v="11166.6700488281"/>
    <n v="1604.40661621094"/>
    <x v="147"/>
    <x v="53"/>
    <x v="0"/>
    <n v="42"/>
    <s v="SCZ"/>
  </r>
  <r>
    <s v="virCatercu"/>
    <s v="CVEN256412"/>
    <n v="104504"/>
    <s v="SERGIO PINTO - 2387"/>
    <n v="4110042"/>
    <s v="VEN"/>
    <s v="A"/>
    <n v="2573.1993823242201"/>
    <n v="369.71255493164102"/>
    <x v="148"/>
    <x v="53"/>
    <x v="0"/>
    <n v="42"/>
    <s v="SCZ"/>
  </r>
  <r>
    <s v="virCatercu"/>
    <s v="CVEN256016"/>
    <n v="109833"/>
    <s v="DAVID ORELLANA TORRICO"/>
    <n v="4110003"/>
    <s v="VEN"/>
    <s v="A"/>
    <n v="4652.8899902343701"/>
    <n v="668.51867675781295"/>
    <x v="149"/>
    <x v="54"/>
    <x v="0"/>
    <n v="24"/>
    <s v="CBB"/>
  </r>
  <r>
    <s v="virCatercu"/>
    <s v="CVEN256041"/>
    <n v="107277"/>
    <s v="XPARTES S.R.L."/>
    <n v="300035"/>
    <s v="VEN"/>
    <s v="A"/>
    <n v="2550.6191015625"/>
    <n v="366.46826171875"/>
    <x v="149"/>
    <x v="54"/>
    <x v="0"/>
    <n v="42"/>
    <s v="SCZ"/>
  </r>
  <r>
    <s v="virCatercu"/>
    <s v="CVEN255688"/>
    <n v="115830"/>
    <s v="DANIEL PEÑA"/>
    <n v="300035"/>
    <s v="VEN"/>
    <s v="A"/>
    <n v="878.26011474609402"/>
    <n v="126.186798095703"/>
    <x v="150"/>
    <x v="54"/>
    <x v="0"/>
    <n v="6"/>
    <s v="SCZ"/>
  </r>
  <r>
    <s v="virCatercu"/>
    <s v="CVEN255417"/>
    <n v="104481"/>
    <s v="SEICAMP - 3073"/>
    <n v="4110022"/>
    <s v="VEN"/>
    <s v="A"/>
    <n v="3266.149921875"/>
    <n v="469.2744140625"/>
    <x v="151"/>
    <x v="54"/>
    <x v="0"/>
    <n v="6"/>
    <s v="SCZ"/>
  </r>
  <r>
    <s v="virCatercu"/>
    <s v="CVEN255089"/>
    <n v="114881"/>
    <s v="NANDER HANS HERRERA GONZALES"/>
    <n v="4110034"/>
    <s v="VEN"/>
    <s v="A"/>
    <n v="15059.8393359375"/>
    <n v="2163.77001953125"/>
    <x v="152"/>
    <x v="55"/>
    <x v="0"/>
    <n v="16"/>
    <s v="SCZ"/>
  </r>
  <r>
    <s v="virCatercu"/>
    <s v="CVEN255089"/>
    <n v="114881"/>
    <s v="NANDER HANS HERRERA GONZALES"/>
    <n v="4110034"/>
    <s v="VEN"/>
    <s v="A"/>
    <n v="15059.8393359375"/>
    <n v="2163.77001953125"/>
    <x v="152"/>
    <x v="55"/>
    <x v="0"/>
    <n v="16"/>
    <s v="SCZ"/>
  </r>
  <r>
    <s v="virCatercu"/>
    <s v="CVEN255116"/>
    <n v="116259"/>
    <s v="EMSERZA S.R.L."/>
    <n v="4110022"/>
    <s v="VEN"/>
    <s v="A"/>
    <n v="40703.150507812497"/>
    <n v="5848.15380859375"/>
    <x v="152"/>
    <x v="55"/>
    <x v="0"/>
    <n v="42"/>
    <s v="LPZ"/>
  </r>
  <r>
    <s v="virCatercu"/>
    <s v="CVEN254886"/>
    <n v="106639"/>
    <s v="EDUARDO SAAVEDRA CHAVEZ  MULTIPARTS - 1932"/>
    <n v="4110020"/>
    <s v="VEN"/>
    <s v="A"/>
    <n v="6472.7604931640599"/>
    <n v="929.99432373046898"/>
    <x v="153"/>
    <x v="55"/>
    <x v="0"/>
    <n v="42"/>
    <s v="LPZ"/>
  </r>
  <r>
    <s v="virCatercu"/>
    <s v="CVEN254659"/>
    <n v="114633"/>
    <s v="JUAN CARLOS GABRIEL PADILLA"/>
    <n v="4110022"/>
    <s v="VEN"/>
    <s v="A"/>
    <n v="18151.098867187498"/>
    <n v="2607.91650390625"/>
    <x v="154"/>
    <x v="55"/>
    <x v="0"/>
    <n v="42"/>
    <s v="SCZ"/>
  </r>
  <r>
    <s v="virCatercu"/>
    <s v="CVEN254682"/>
    <n v="114881"/>
    <s v="NANDER HANS HERRERA GONZALES"/>
    <n v="4110034"/>
    <s v="VEN"/>
    <s v="A"/>
    <n v="15335.2402148438"/>
    <n v="2203.33911132813"/>
    <x v="154"/>
    <x v="55"/>
    <x v="0"/>
    <n v="16"/>
    <s v="SCZ"/>
  </r>
  <r>
    <s v="virCatercu"/>
    <s v="CVEN254682"/>
    <n v="114881"/>
    <s v="NANDER HANS HERRERA GONZALES"/>
    <n v="4110034"/>
    <s v="VEN"/>
    <s v="A"/>
    <n v="15335.2402148438"/>
    <n v="2203.33911132813"/>
    <x v="154"/>
    <x v="55"/>
    <x v="0"/>
    <n v="16"/>
    <s v="SCZ"/>
  </r>
  <r>
    <s v="virCatercu"/>
    <s v="CVEN254721"/>
    <n v="106884"/>
    <s v="PRIMO APAZA COLQUE - 4218"/>
    <n v="4110020"/>
    <s v="VEN"/>
    <s v="A"/>
    <n v="7053.4094531250003"/>
    <n v="1013.4208984375"/>
    <x v="154"/>
    <x v="55"/>
    <x v="0"/>
    <n v="10"/>
    <s v="MAY"/>
  </r>
  <r>
    <s v="virCatercu"/>
    <s v="CVEN254066"/>
    <n v="103919"/>
    <s v="PETER FERH REDEKOP - 2440"/>
    <n v="4110038"/>
    <s v="VEN"/>
    <s v="A"/>
    <n v="1900.5904028320299"/>
    <n v="273.07333374023398"/>
    <x v="155"/>
    <x v="56"/>
    <x v="0"/>
    <n v="24"/>
    <s v="SCZ"/>
  </r>
  <r>
    <s v="virCatercu"/>
    <s v="CVEN253778"/>
    <n v="111956"/>
    <s v="ISIDRO FAST MARTENS"/>
    <n v="4110023"/>
    <s v="VEN"/>
    <s v="A"/>
    <n v="7582.5487207031201"/>
    <n v="1089.44665527344"/>
    <x v="156"/>
    <x v="56"/>
    <x v="0"/>
    <n v="42"/>
    <s v="TJA"/>
  </r>
  <r>
    <s v="virCatercu"/>
    <s v="CVEN253727"/>
    <n v="114866"/>
    <s v="JORGE RAUL POZZO COPA"/>
    <n v="4110030"/>
    <s v="VEN"/>
    <s v="A"/>
    <n v="29211.769101562499"/>
    <n v="4197.09326171875"/>
    <x v="157"/>
    <x v="57"/>
    <x v="0"/>
    <n v="42"/>
    <s v="SCR"/>
  </r>
  <r>
    <s v="virCatercu"/>
    <s v="CVEN252801"/>
    <n v="100335"/>
    <s v="ANDY MARCIAL NUÑEZ - 3357"/>
    <n v="4110044"/>
    <s v="VEN"/>
    <s v="A"/>
    <n v="3383.8405737304702"/>
    <n v="486.18399047851602"/>
    <x v="158"/>
    <x v="58"/>
    <x v="0"/>
    <n v="42"/>
    <s v="SCZ"/>
  </r>
  <r>
    <s v="virCatercu"/>
    <s v="CVEN252580"/>
    <n v="104315"/>
    <s v="RONALD  NAVA - 5197"/>
    <n v="4110036"/>
    <s v="VEN"/>
    <s v="A"/>
    <n v="6031.8000585937498"/>
    <n v="866.637939453125"/>
    <x v="159"/>
    <x v="58"/>
    <x v="0"/>
    <n v="24"/>
    <s v="SCZ"/>
  </r>
  <r>
    <s v="virCatercu"/>
    <s v="CVEN251643"/>
    <n v="105527"/>
    <s v="AILTON BARBOSA DA SILVA - 7248"/>
    <n v="4110042"/>
    <s v="VEN"/>
    <s v="A"/>
    <n v="16578.0912890625"/>
    <n v="2381.90966796875"/>
    <x v="160"/>
    <x v="59"/>
    <x v="0"/>
    <n v="42"/>
    <s v="SCZ"/>
  </r>
  <r>
    <s v="virCatercu"/>
    <s v="CVEN251648"/>
    <n v="104315"/>
    <s v="RONALD  NAVA - 5197"/>
    <n v="4110036"/>
    <s v="VEN"/>
    <s v="A"/>
    <n v="6097.4901562499999"/>
    <n v="876.076171875"/>
    <x v="160"/>
    <x v="59"/>
    <x v="0"/>
    <n v="24"/>
    <s v="SCZ"/>
  </r>
  <r>
    <s v="virCatercu"/>
    <s v="CVEN251123"/>
    <n v="113418"/>
    <s v="EXPOSERVI SRL."/>
    <n v="4110036"/>
    <s v="VEN"/>
    <s v="A"/>
    <n v="10982.2606347656"/>
    <n v="1577.91101074219"/>
    <x v="161"/>
    <x v="60"/>
    <x v="0"/>
    <n v="42"/>
    <s v="SCZ"/>
  </r>
  <r>
    <s v="virCatercu"/>
    <s v="CVEN251192"/>
    <n v="113418"/>
    <s v="EXPOSERVI SRL."/>
    <n v="4110036"/>
    <s v="VEN"/>
    <s v="A"/>
    <n v="10984.980234375"/>
    <n v="1578.3017578125"/>
    <x v="161"/>
    <x v="60"/>
    <x v="0"/>
    <n v="42"/>
    <s v="SCZ"/>
  </r>
  <r>
    <s v="virCatercu"/>
    <s v="CVEN250979"/>
    <n v="115193"/>
    <s v="MARIO FLORES GUERRA"/>
    <n v="4110042"/>
    <s v="VEN"/>
    <s v="A"/>
    <n v="26499.851660156299"/>
    <n v="3807.44995117188"/>
    <x v="162"/>
    <x v="60"/>
    <x v="0"/>
    <n v="42"/>
    <s v="SCZ"/>
  </r>
  <r>
    <s v="virCatercu"/>
    <s v="CVEN250647"/>
    <n v="115554"/>
    <s v="JHON ALEXANDER TELLO"/>
    <n v="4110037"/>
    <s v="VEN"/>
    <s v="A"/>
    <n v="36681.330820312498"/>
    <n v="5270.30615234375"/>
    <x v="163"/>
    <x v="61"/>
    <x v="0"/>
    <n v="42"/>
    <s v="SCZ"/>
  </r>
  <r>
    <s v="virCatercu"/>
    <s v="CVEN250336"/>
    <n v="114866"/>
    <s v="JORGE RAUL POZZO COPA"/>
    <n v="4110030"/>
    <s v="VEN"/>
    <s v="A"/>
    <n v="44815.681289062501"/>
    <n v="6439.03466796875"/>
    <x v="164"/>
    <x v="61"/>
    <x v="0"/>
    <n v="12"/>
    <s v="SCR"/>
  </r>
  <r>
    <s v="virCatercu"/>
    <s v="CVEN250423"/>
    <n v="112142"/>
    <s v="TRACTO CRUZ SRL"/>
    <n v="4110030"/>
    <s v="VEN"/>
    <s v="A"/>
    <n v="1344.84158203125"/>
    <n v="193.224365234375"/>
    <x v="164"/>
    <x v="61"/>
    <x v="0"/>
    <n v="84"/>
    <s v="SCZ"/>
  </r>
  <r>
    <s v="virCatercu"/>
    <s v="CVEN249936"/>
    <n v="115554"/>
    <s v="JHON ALEXANDER TELLO"/>
    <n v="4110037"/>
    <s v="VEN"/>
    <s v="A"/>
    <n v="44310.211289062499"/>
    <n v="6366.40966796875"/>
    <x v="165"/>
    <x v="61"/>
    <x v="0"/>
    <n v="42"/>
    <s v="SCZ"/>
  </r>
  <r>
    <s v="virCatercu"/>
    <s v="CVEN250138"/>
    <n v="115554"/>
    <s v="JHON ALEXANDER TELLO"/>
    <n v="4110037"/>
    <s v="VEN"/>
    <s v="A"/>
    <n v="40945.472695312499"/>
    <n v="5882.97021484375"/>
    <x v="165"/>
    <x v="61"/>
    <x v="0"/>
    <n v="42"/>
    <s v="SCZ"/>
  </r>
  <r>
    <s v="virCatercu"/>
    <s v="CVEN249564"/>
    <n v="111394"/>
    <s v="VICTOR HUGO CALVIMONTES"/>
    <n v="4110003"/>
    <s v="VEN"/>
    <s v="A"/>
    <n v="2361.9807568359402"/>
    <n v="339.36505126953102"/>
    <x v="166"/>
    <x v="62"/>
    <x v="0"/>
    <n v="24"/>
    <s v="SCR"/>
  </r>
  <r>
    <s v="virCatercu"/>
    <s v="CVEN249489"/>
    <n v="114866"/>
    <s v="JORGE RAUL POZZO COPA"/>
    <n v="4110030"/>
    <s v="VEN"/>
    <s v="A"/>
    <n v="46359.540468749998"/>
    <n v="6660.853515625"/>
    <x v="167"/>
    <x v="62"/>
    <x v="0"/>
    <n v="12"/>
    <s v="SCR"/>
  </r>
  <r>
    <s v="virCatercu"/>
    <s v="CVEN249279"/>
    <n v="110129"/>
    <s v="VICTORIA LUISA DEANE"/>
    <n v="4110036"/>
    <s v="VEN"/>
    <s v="A"/>
    <n v="18713.701699218698"/>
    <n v="2688.75024414063"/>
    <x v="168"/>
    <x v="62"/>
    <x v="0"/>
    <n v="42"/>
    <s v="SCZ"/>
  </r>
  <r>
    <s v="virCatercu"/>
    <s v="CVEN248871"/>
    <n v="114866"/>
    <s v="JORGE RAUL POZZO COPA"/>
    <n v="4110030"/>
    <s v="VEN"/>
    <s v="A"/>
    <n v="48778.283203125"/>
    <n v="7008.3740234375"/>
    <x v="169"/>
    <x v="63"/>
    <x v="0"/>
    <n v="12"/>
    <s v="SCR"/>
  </r>
  <r>
    <s v="virCatercu"/>
    <s v="CVEN248790"/>
    <n v="106646"/>
    <s v="RODA TRACK SRL - 511"/>
    <n v="4110030"/>
    <s v="VEN"/>
    <s v="A"/>
    <n v="2067.2009252929702"/>
    <n v="297.01162719726602"/>
    <x v="169"/>
    <x v="63"/>
    <x v="0"/>
    <n v="22"/>
    <s v="SCZ"/>
  </r>
  <r>
    <s v="virCatercu"/>
    <s v="CVEN248514"/>
    <n v="110129"/>
    <s v="VICTORIA LUISA DEANE"/>
    <n v="4110036"/>
    <s v="VEN"/>
    <s v="A"/>
    <n v="18713.722089843701"/>
    <n v="2688.75317382813"/>
    <x v="170"/>
    <x v="63"/>
    <x v="0"/>
    <n v="42"/>
    <s v="SCZ"/>
  </r>
  <r>
    <s v="virCatercu"/>
    <s v="CVEN248359"/>
    <n v="106646"/>
    <s v="RODA TRACK SRL - 511"/>
    <n v="4110030"/>
    <s v="VEN"/>
    <s v="A"/>
    <n v="2065.3808496093702"/>
    <n v="296.75012207031301"/>
    <x v="171"/>
    <x v="63"/>
    <x v="0"/>
    <n v="22"/>
    <s v="SCZ"/>
  </r>
  <r>
    <s v="virCatercu"/>
    <s v="CVEN247881"/>
    <n v="105889"/>
    <s v="ISAAC WIELER NEUDORF - 7398"/>
    <n v="4110003"/>
    <s v="VEN"/>
    <s v="A"/>
    <n v="763.88028442382802"/>
    <n v="109.75291442871099"/>
    <x v="172"/>
    <x v="64"/>
    <x v="0"/>
    <n v="22"/>
    <s v="SCZ"/>
  </r>
  <r>
    <s v="virCatercu"/>
    <s v="CVEN247452"/>
    <n v="109700"/>
    <s v="ABRAM WIELER WALL"/>
    <n v="4110003"/>
    <s v="VEN"/>
    <s v="A"/>
    <n v="379.21032073974601"/>
    <n v="54.484241485595703"/>
    <x v="173"/>
    <x v="64"/>
    <x v="0"/>
    <n v="15"/>
    <s v="SCZ"/>
  </r>
  <r>
    <s v="virCatercu"/>
    <s v="CVEN247069"/>
    <n v="112117"/>
    <s v="JOAO JOSE DOS SANTOS"/>
    <n v="4110042"/>
    <s v="VEN"/>
    <s v="A"/>
    <n v="6554.4810205078102"/>
    <n v="941.73577880859398"/>
    <x v="174"/>
    <x v="65"/>
    <x v="0"/>
    <n v="42"/>
    <s v="SCZ"/>
  </r>
  <r>
    <s v="virCatercu"/>
    <s v="CVEN246632"/>
    <n v="106627"/>
    <s v="RAMON SOLIS ALDANA"/>
    <n v="4110002"/>
    <s v="VEN"/>
    <s v="A"/>
    <n v="24090.520898437499"/>
    <n v="3461.28173828125"/>
    <x v="175"/>
    <x v="65"/>
    <x v="0"/>
    <n v="42"/>
    <s v="SCR"/>
  </r>
  <r>
    <s v="virCatercu"/>
    <s v="CVEN246638"/>
    <n v="112732"/>
    <s v="PEDRO NEUDORF BANMAN"/>
    <n v="4110023"/>
    <s v="VEN"/>
    <s v="A"/>
    <n v="8703.4103320312497"/>
    <n v="1250.48999023438"/>
    <x v="175"/>
    <x v="65"/>
    <x v="0"/>
    <n v="24"/>
    <s v="TJA"/>
  </r>
  <r>
    <s v="virCatercu"/>
    <s v="CVEN246558"/>
    <n v="112623"/>
    <s v="CELIO TILLMANN"/>
    <n v="4110036"/>
    <s v="VEN"/>
    <s v="A"/>
    <n v="17009.269746093702"/>
    <n v="2443.86059570313"/>
    <x v="176"/>
    <x v="66"/>
    <x v="0"/>
    <n v="16"/>
    <s v="SCZ"/>
  </r>
  <r>
    <s v="virCatercu"/>
    <s v="CVEN244322"/>
    <n v="115593"/>
    <s v="SERVICAT PARTS"/>
    <n v="4110023"/>
    <s v="VEN"/>
    <s v="A"/>
    <n v="67530.025312500002"/>
    <n v="9702.58984375"/>
    <x v="177"/>
    <x v="67"/>
    <x v="0"/>
    <n v="42"/>
    <s v="SCZ"/>
  </r>
  <r>
    <s v="virCatercu"/>
    <s v="CVEN244814"/>
    <n v="114892"/>
    <s v="PETER WIELER SMITH"/>
    <n v="4110023"/>
    <s v="VEN"/>
    <s v="A"/>
    <n v="4645.1041699218704"/>
    <n v="667.40002441406295"/>
    <x v="178"/>
    <x v="68"/>
    <x v="0"/>
    <n v="42"/>
    <s v="SCZ"/>
  </r>
  <r>
    <s v="virCatercu"/>
    <s v="CVEN243941"/>
    <n v="111125"/>
    <s v="SERRANIA BUEN VAQUERO S.R.L."/>
    <n v="4110003"/>
    <s v="VEN"/>
    <s v="A"/>
    <n v="676.51197875976595"/>
    <n v="97.199996948242202"/>
    <x v="179"/>
    <x v="69"/>
    <x v="0"/>
    <n v="6"/>
    <s v="SCZ"/>
  </r>
  <r>
    <s v="virCatercu"/>
    <s v="CVEN243664"/>
    <n v="104962"/>
    <s v="WILSON HURTADO NEGRETE - 6078"/>
    <n v="4110003"/>
    <s v="VEN"/>
    <s v="A"/>
    <n v="29880.462656250002"/>
    <n v="4293.169921875"/>
    <x v="180"/>
    <x v="69"/>
    <x v="0"/>
    <n v="42"/>
    <s v="SCZ"/>
  </r>
  <r>
    <s v="virCatercu"/>
    <s v="CVEN242841"/>
    <n v="104749"/>
    <s v="TRIFON HERRERA INOCENTE"/>
    <n v="4110042"/>
    <s v="VEN"/>
    <s v="A"/>
    <n v="5731.0727490234403"/>
    <n v="823.42999267578102"/>
    <x v="181"/>
    <x v="70"/>
    <x v="0"/>
    <n v="42"/>
    <s v="SCZ"/>
  </r>
  <r>
    <s v="virCatercu"/>
    <s v="CVEN242723"/>
    <n v="106731"/>
    <s v="FREDY AVENDAÑO - 3530"/>
    <n v="4110002"/>
    <s v="VEN"/>
    <s v="A"/>
    <n v="5042.3806640624998"/>
    <n v="724.47998046875"/>
    <x v="182"/>
    <x v="70"/>
    <x v="0"/>
    <n v="42"/>
    <s v="SCZ"/>
  </r>
  <r>
    <s v="virCatercu"/>
    <s v="CVEN241088"/>
    <n v="115875"/>
    <s v="CORNELIUS WIEBE PENNER"/>
    <n v="4110023"/>
    <s v="VEN"/>
    <s v="A"/>
    <n v="7860.2061621093799"/>
    <n v="1129.33996582031"/>
    <x v="183"/>
    <x v="71"/>
    <x v="0"/>
    <n v="42"/>
    <s v="SCZ"/>
  </r>
  <r>
    <s v="virCatercu"/>
    <s v="CVEN241072"/>
    <n v="111014"/>
    <s v="RONALD CESPEDES"/>
    <n v="4110038"/>
    <s v="VEN"/>
    <s v="A"/>
    <n v="21696.06"/>
    <n v="3117.25"/>
    <x v="184"/>
    <x v="71"/>
    <x v="0"/>
    <n v="42"/>
    <s v="SCZ"/>
  </r>
  <r>
    <s v="virCatercu"/>
    <s v="CVEN240705"/>
    <n v="115284"/>
    <s v="RAUL RICARDO QUISPE QUISPE"/>
    <n v="4110042"/>
    <s v="VEN"/>
    <s v="A"/>
    <n v="6204.0048339843797"/>
    <n v="891.38000488281295"/>
    <x v="185"/>
    <x v="71"/>
    <x v="0"/>
    <n v="42"/>
    <s v="SCZ"/>
  </r>
  <r>
    <s v="virCatercu"/>
    <s v="CVEN240464"/>
    <n v="102673"/>
    <s v="JOHAN NEUDORF MARTENS"/>
    <n v="4110038"/>
    <s v="VEN"/>
    <s v="A"/>
    <n v="2362.5024169921899"/>
    <n v="339.44000244140602"/>
    <x v="186"/>
    <x v="72"/>
    <x v="0"/>
    <n v="30"/>
    <s v="SCZ"/>
  </r>
  <r>
    <s v="virCatercu"/>
    <s v="CVEN240293"/>
    <n v="115845"/>
    <s v="CORNELIUS FRIESSEN SAWASTZKY"/>
    <n v="4110023"/>
    <s v="VEN"/>
    <s v="A"/>
    <n v="8631.6531738281192"/>
    <n v="1240.18005371094"/>
    <x v="187"/>
    <x v="72"/>
    <x v="0"/>
    <n v="42"/>
    <s v="SCZ"/>
  </r>
  <r>
    <s v="virCatercu"/>
    <s v="CVEN239985"/>
    <n v="115546"/>
    <s v="SAMUEL PEREIRA AMADO MARZINOTTO"/>
    <n v="4110023"/>
    <s v="VEN"/>
    <s v="A"/>
    <n v="6506.0685791015603"/>
    <n v="934.77996826171898"/>
    <x v="188"/>
    <x v="72"/>
    <x v="0"/>
    <n v="6"/>
    <s v="SCZ"/>
  </r>
  <r>
    <s v="virCatercu"/>
    <s v="CVEN239193"/>
    <n v="114064"/>
    <s v="CARLOS ROLY ORTUÑO  ROSALES"/>
    <n v="4110030"/>
    <s v="VEN"/>
    <s v="A"/>
    <n v="654.79681274414099"/>
    <n v="94.080001831054702"/>
    <x v="189"/>
    <x v="73"/>
    <x v="0"/>
    <n v="42"/>
    <s v="SCZ"/>
  </r>
  <r>
    <s v="virCatercu"/>
    <s v="CVEN239157"/>
    <n v="110702"/>
    <s v="BENIGNO OYOLA GONZALES"/>
    <n v="4110018"/>
    <s v="VEN"/>
    <s v="A"/>
    <n v="1631.9807702636699"/>
    <n v="234.47999572753901"/>
    <x v="189"/>
    <x v="73"/>
    <x v="0"/>
    <n v="30"/>
    <s v="SCZ"/>
  </r>
  <r>
    <s v="virCatercu"/>
    <s v="CVEN238744"/>
    <n v="109613"/>
    <s v="JOHAN WALL PENNER"/>
    <n v="4110002"/>
    <s v="VEN"/>
    <s v="A"/>
    <n v="3903.1679150390601"/>
    <n v="560.79998779296898"/>
    <x v="190"/>
    <x v="74"/>
    <x v="0"/>
    <n v="24"/>
    <s v="SCZ"/>
  </r>
  <r>
    <s v="virCatercu"/>
    <s v="CVEN238654"/>
    <n v="112775"/>
    <s v="GONZALO CHOQUE MAMANI"/>
    <n v="4110036"/>
    <s v="VEN"/>
    <s v="A"/>
    <n v="21409.378007812498"/>
    <n v="3076.06005859375"/>
    <x v="190"/>
    <x v="74"/>
    <x v="0"/>
    <n v="42"/>
    <s v="CBB"/>
  </r>
  <r>
    <s v="virCatercu"/>
    <s v="CVEN237333"/>
    <n v="102950"/>
    <s v="JUAN MARTINS PETERS - 2614"/>
    <n v="4110023"/>
    <s v="VEN"/>
    <s v="A"/>
    <n v="9428.5731738281193"/>
    <n v="1354.68005371094"/>
    <x v="191"/>
    <x v="75"/>
    <x v="0"/>
    <n v="42"/>
    <s v="SCZ"/>
  </r>
  <r>
    <s v="virCatercu"/>
    <s v="CVEN237303"/>
    <n v="112365"/>
    <s v="JUAN PAUL ANTELO ORTIZ"/>
    <n v="4110022"/>
    <s v="VEN"/>
    <s v="A"/>
    <n v="4766.0690039062501"/>
    <n v="684.780029296875"/>
    <x v="192"/>
    <x v="75"/>
    <x v="0"/>
    <n v="42"/>
    <s v="SCZ"/>
  </r>
  <r>
    <s v="virCatercu"/>
    <s v="CVEN237029"/>
    <n v="115685"/>
    <s v="CRISTINA BEBERLIT VIVEROS ROMERO"/>
    <n v="300035"/>
    <s v="VEN"/>
    <s v="A"/>
    <n v="6117.90966796875"/>
    <n v="879.010009765625"/>
    <x v="193"/>
    <x v="75"/>
    <x v="0"/>
    <n v="42"/>
    <s v="SCZ"/>
  </r>
  <r>
    <s v="virCatercu"/>
    <s v="CVEN236634"/>
    <n v="114589"/>
    <s v="JUAN CARLOS GUILLEN ROCA"/>
    <n v="4110036"/>
    <s v="VEN"/>
    <s v="A"/>
    <n v="5709.6358300781203"/>
    <n v="820.34997558593795"/>
    <x v="194"/>
    <x v="76"/>
    <x v="0"/>
    <n v="42"/>
    <s v="SCZ"/>
  </r>
  <r>
    <s v="virCatercu"/>
    <s v="CVEN236675"/>
    <n v="100134"/>
    <s v="DAVID PARRA OJEDA (AGROPARRA). - 5562"/>
    <n v="4110037"/>
    <s v="VEN"/>
    <s v="A"/>
    <n v="6585.2738378906297"/>
    <n v="946.16003417968795"/>
    <x v="194"/>
    <x v="76"/>
    <x v="0"/>
    <n v="42"/>
    <s v="SCZ"/>
  </r>
  <r>
    <s v="virCatercu"/>
    <s v="CVEN236686"/>
    <n v="105357"/>
    <s v="JOHAN WIEBE MARTENS"/>
    <n v="4110036"/>
    <s v="VEN"/>
    <s v="A"/>
    <n v="9017.0971582031307"/>
    <n v="1295.55993652344"/>
    <x v="194"/>
    <x v="76"/>
    <x v="0"/>
    <n v="12"/>
    <s v="SCZ"/>
  </r>
  <r>
    <s v="virCatercu"/>
    <s v="CVEN236496"/>
    <n v="102950"/>
    <s v="JUAN MARTINS PETERS - 2614"/>
    <n v="4110023"/>
    <s v="VEN"/>
    <s v="A"/>
    <n v="18427.782656250001"/>
    <n v="2647.669921875"/>
    <x v="194"/>
    <x v="76"/>
    <x v="0"/>
    <n v="12"/>
    <s v="SCZ"/>
  </r>
  <r>
    <s v="virCatercu"/>
    <s v="CVEN236732"/>
    <n v="112267"/>
    <s v="WILFRIED FALK UNRAU"/>
    <n v="4110036"/>
    <s v="VEN"/>
    <s v="A"/>
    <n v="21479.8819921875"/>
    <n v="3086.18994140625"/>
    <x v="194"/>
    <x v="76"/>
    <x v="0"/>
    <n v="16"/>
    <s v="SCZ"/>
  </r>
  <r>
    <s v="virCatercu"/>
    <s v="CVEN236484"/>
    <n v="107285"/>
    <s v="RODRIGO CHAVEZ VALDEZ"/>
    <n v="300035"/>
    <s v="VEN"/>
    <s v="A"/>
    <n v="18100.385683593799"/>
    <n v="2600.63012695313"/>
    <x v="195"/>
    <x v="76"/>
    <x v="0"/>
    <n v="21"/>
    <s v="LPZ"/>
  </r>
  <r>
    <s v="virCatercu"/>
    <s v="CVEN236006"/>
    <n v="115028"/>
    <s v="ALEX VARJA SERRUDO"/>
    <n v="4110030"/>
    <s v="VEN"/>
    <s v="A"/>
    <n v="14134.298671875"/>
    <n v="2030.7900390625"/>
    <x v="196"/>
    <x v="77"/>
    <x v="0"/>
    <n v="42"/>
    <s v="SCZ"/>
  </r>
  <r>
    <s v="virCatercu"/>
    <s v="CVEN236013"/>
    <n v="104761"/>
    <s v="TURING TRACTORE--OSMAN-- - 2701"/>
    <n v="4110003"/>
    <s v="VEN"/>
    <s v="A"/>
    <n v="233.855989379883"/>
    <n v="33.599998474121101"/>
    <x v="196"/>
    <x v="77"/>
    <x v="0"/>
    <n v="15"/>
    <s v="SCZ"/>
  </r>
  <r>
    <s v="virCatercu"/>
    <s v="CVEN235815"/>
    <n v="115028"/>
    <s v="ALEX VARJA SERRUDO"/>
    <n v="4110030"/>
    <s v="VEN"/>
    <s v="A"/>
    <n v="14169.3076757813"/>
    <n v="2035.82006835938"/>
    <x v="197"/>
    <x v="77"/>
    <x v="0"/>
    <n v="42"/>
    <s v="SCZ"/>
  </r>
  <r>
    <s v="virCatercu"/>
    <s v="CVEN235837"/>
    <n v="115028"/>
    <s v="ALEX VARJA SERRUDO"/>
    <n v="4110030"/>
    <s v="VEN"/>
    <s v="A"/>
    <n v="14133.602841796899"/>
    <n v="2030.69006347656"/>
    <x v="197"/>
    <x v="77"/>
    <x v="0"/>
    <n v="42"/>
    <s v="SCZ"/>
  </r>
  <r>
    <s v="virCatercu"/>
    <s v="CVEN235643"/>
    <n v="103603"/>
    <s v="MULTIPANDO - 5943"/>
    <n v="4110036"/>
    <s v="VEN"/>
    <s v="A"/>
    <n v="19331.190996093701"/>
    <n v="2777.46997070313"/>
    <x v="198"/>
    <x v="77"/>
    <x v="0"/>
    <n v="84"/>
    <s v="PND"/>
  </r>
  <r>
    <s v="virCatercu"/>
    <s v="CVEN235259"/>
    <n v="108863"/>
    <s v="JACOBO SCHMITT HILDEBRANT"/>
    <n v="4110025"/>
    <s v="VEN"/>
    <s v="A"/>
    <n v="155.903997344971"/>
    <n v="22.399999618530298"/>
    <x v="199"/>
    <x v="78"/>
    <x v="0"/>
    <n v="10"/>
    <s v="SCZ"/>
  </r>
  <r>
    <s v="virCatercu"/>
    <s v="CVEN235300"/>
    <n v="104874"/>
    <s v="WALDEMAR OLIVEIRA ARIAS - 2708"/>
    <n v="4110030"/>
    <s v="VEN"/>
    <s v="A"/>
    <n v="10745.7523242188"/>
    <n v="1543.92993164063"/>
    <x v="199"/>
    <x v="78"/>
    <x v="0"/>
    <n v="42"/>
    <s v="SCZ"/>
  </r>
  <r>
    <s v="virCatercu"/>
    <s v="CVEN235209"/>
    <n v="115698"/>
    <s v="IBERTH JAIME SONABI"/>
    <n v="4110038"/>
    <s v="VEN"/>
    <s v="A"/>
    <n v="4705.7951660156295"/>
    <n v="676.11999511718795"/>
    <x v="200"/>
    <x v="78"/>
    <x v="0"/>
    <n v="18"/>
    <s v="SCZ"/>
  </r>
  <r>
    <s v="virCatercu"/>
    <s v="CVEN235011"/>
    <n v="112801"/>
    <s v="ANA ROSA PINTO VALDEZ"/>
    <n v="4110030"/>
    <s v="VEN"/>
    <s v="A"/>
    <n v="3370.8672509765602"/>
    <n v="484.32000732421898"/>
    <x v="201"/>
    <x v="78"/>
    <x v="0"/>
    <n v="42"/>
    <s v="POT"/>
  </r>
  <r>
    <s v="virCatercu"/>
    <s v="CVEN234839"/>
    <n v="115694"/>
    <s v="ARISTE BERAMENDI RIOS"/>
    <n v="4110036"/>
    <s v="VEN"/>
    <s v="A"/>
    <n v="5055.9999023437504"/>
    <n v="726.436767578125"/>
    <x v="202"/>
    <x v="79"/>
    <x v="0"/>
    <n v="42"/>
    <s v="TJA"/>
  </r>
  <r>
    <s v="virCatercu"/>
    <s v="CVEN234779"/>
    <n v="114720"/>
    <s v="JAIME ANTONIO"/>
    <n v="4110037"/>
    <s v="VEN"/>
    <s v="A"/>
    <n v="6152.2224169921901"/>
    <n v="883.94000244140602"/>
    <x v="203"/>
    <x v="79"/>
    <x v="0"/>
    <n v="12"/>
    <s v="SCZ"/>
  </r>
  <r>
    <s v="virCatercu"/>
    <s v="CVEN234804"/>
    <n v="114720"/>
    <s v="JAIME ANTONIO"/>
    <n v="4110037"/>
    <s v="VEN"/>
    <s v="A"/>
    <n v="4726.9534130859402"/>
    <n v="679.15997314453102"/>
    <x v="203"/>
    <x v="79"/>
    <x v="0"/>
    <n v="12"/>
    <s v="SCZ"/>
  </r>
  <r>
    <s v="virCatercu"/>
    <s v="CVEN234591"/>
    <n v="110466"/>
    <s v="KLAAS FRIESSEN THIESSEN"/>
    <n v="4110023"/>
    <s v="VEN"/>
    <s v="A"/>
    <n v="16461.652324218801"/>
    <n v="2365.17993164063"/>
    <x v="204"/>
    <x v="80"/>
    <x v="0"/>
    <n v="42"/>
    <s v="SCZ"/>
  </r>
  <r>
    <s v="virCatercu"/>
    <s v="CVEN234529"/>
    <n v="115593"/>
    <s v="SERVICAT PARTS"/>
    <n v="4110023"/>
    <s v="VEN"/>
    <s v="A"/>
    <n v="17749.112988281198"/>
    <n v="2550.15991210938"/>
    <x v="205"/>
    <x v="80"/>
    <x v="0"/>
    <n v="42"/>
    <s v="SCZ"/>
  </r>
  <r>
    <s v="virCatercu"/>
    <s v="CVEN234491"/>
    <n v="115593"/>
    <s v="SERVICAT PARTS"/>
    <n v="4110023"/>
    <s v="VEN"/>
    <s v="A"/>
    <n v="18049.786347656202"/>
    <n v="2593.36010742188"/>
    <x v="205"/>
    <x v="80"/>
    <x v="0"/>
    <n v="42"/>
    <s v="SCZ"/>
  </r>
  <r>
    <s v="virCatercu"/>
    <s v="CVEN234514"/>
    <n v="105113"/>
    <s v="DAVID TORRICO VARGAS - 6907"/>
    <n v="4110002"/>
    <s v="VEN"/>
    <s v="A"/>
    <n v="6269.7072509765603"/>
    <n v="900.82000732421898"/>
    <x v="206"/>
    <x v="80"/>
    <x v="0"/>
    <n v="42"/>
    <s v="BEN"/>
  </r>
  <r>
    <s v="virCatercu"/>
    <s v="CVEN234140"/>
    <n v="107116"/>
    <s v="PETER BERGEN PETERS"/>
    <n v="4110022"/>
    <s v="VEN"/>
    <s v="A"/>
    <n v="2939.4167065429701"/>
    <n v="422.32998657226602"/>
    <x v="207"/>
    <x v="81"/>
    <x v="0"/>
    <n v="10"/>
    <s v="SCZ"/>
  </r>
  <r>
    <s v="virCatercu"/>
    <s v="CVEN233737"/>
    <n v="102823"/>
    <s v="JOSE PEDRO SIMON - 2460"/>
    <n v="4110003"/>
    <s v="VEN"/>
    <s v="A"/>
    <n v="12447.473173828101"/>
    <n v="1788.43005371094"/>
    <x v="208"/>
    <x v="81"/>
    <x v="0"/>
    <n v="42"/>
    <s v="BEN"/>
  </r>
  <r>
    <s v="virCatercu"/>
    <s v="CVEN233414"/>
    <n v="102511"/>
    <s v="JACOBO GROENING - 1914"/>
    <n v="4110022"/>
    <s v="VEN"/>
    <s v="A"/>
    <n v="29801.4659765625"/>
    <n v="4281.81982421875"/>
    <x v="209"/>
    <x v="81"/>
    <x v="0"/>
    <n v="42"/>
    <s v="SCZ"/>
  </r>
  <r>
    <s v="virCatercu"/>
    <s v="CVEN232976"/>
    <n v="110420"/>
    <s v="HEINRICH HARMS"/>
    <n v="4110018"/>
    <s v="VEN"/>
    <s v="A"/>
    <n v="11317.446826171899"/>
    <n v="1626.06994628906"/>
    <x v="210"/>
    <x v="82"/>
    <x v="0"/>
    <n v="18"/>
    <s v="SCZ"/>
  </r>
  <r>
    <s v="virCatercu"/>
    <s v="CVEN232881"/>
    <n v="111574"/>
    <s v="ISAAK KLASSEN GIESBRECHT"/>
    <n v="4110038"/>
    <s v="VEN"/>
    <s v="A"/>
    <n v="781.32961486816396"/>
    <n v="112.26000213623"/>
    <x v="210"/>
    <x v="82"/>
    <x v="0"/>
    <n v="24"/>
    <s v="SCZ"/>
  </r>
  <r>
    <s v="virCatercu"/>
    <s v="CVEN232676"/>
    <n v="114747"/>
    <s v="AGRO SERVICIOS DEL CAMPO S.R.L."/>
    <n v="4110003"/>
    <s v="VEN"/>
    <s v="A"/>
    <n v="14166.243984375"/>
    <n v="2035.3798828125"/>
    <x v="211"/>
    <x v="82"/>
    <x v="0"/>
    <n v="12"/>
    <s v="SCZ"/>
  </r>
  <r>
    <s v="virCatercu"/>
    <s v="CVEN232852"/>
    <n v="112757"/>
    <s v="CORPORACION AGRICOLA IGUICAVI S.A."/>
    <n v="4110037"/>
    <s v="VEN"/>
    <s v="A"/>
    <n v="11880.093837890599"/>
    <n v="1706.91003417969"/>
    <x v="211"/>
    <x v="82"/>
    <x v="0"/>
    <n v="42"/>
    <s v="SCZ"/>
  </r>
  <r>
    <s v="virCatercu"/>
    <s v="CVEN232399"/>
    <n v="115255"/>
    <s v="HEINRICH JANZEN WIELER"/>
    <n v="4110036"/>
    <s v="VEN"/>
    <s v="A"/>
    <n v="244.922390441895"/>
    <n v="35.189998626708999"/>
    <x v="212"/>
    <x v="82"/>
    <x v="0"/>
    <n v="4"/>
    <s v="SCZ"/>
  </r>
  <r>
    <s v="virCatercu"/>
    <s v="CVEN232147"/>
    <n v="108156"/>
    <s v="ABRAM LOEWEN FEHR"/>
    <n v="4110042"/>
    <s v="VEN"/>
    <s v="A"/>
    <n v="12458.818007812501"/>
    <n v="1790.06005859375"/>
    <x v="213"/>
    <x v="83"/>
    <x v="0"/>
    <n v="42"/>
    <s v="SCZ"/>
  </r>
  <r>
    <s v="virCatercu"/>
    <s v="CVEN232040"/>
    <n v="111732"/>
    <s v="AGROPECUARIA GALILEO S.A."/>
    <n v="4110037"/>
    <s v="VEN"/>
    <s v="A"/>
    <n v="2290.2575830078099"/>
    <n v="329.05999755859398"/>
    <x v="214"/>
    <x v="83"/>
    <x v="0"/>
    <n v="42"/>
    <s v="SCZ"/>
  </r>
  <r>
    <s v="virCatercu"/>
    <s v="CVEN231740"/>
    <n v="108156"/>
    <s v="ABRAM LOEWEN FEHR"/>
    <n v="4110042"/>
    <s v="VEN"/>
    <s v="A"/>
    <n v="12542.7551660156"/>
    <n v="1802.11999511719"/>
    <x v="215"/>
    <x v="83"/>
    <x v="0"/>
    <n v="42"/>
    <s v="SCZ"/>
  </r>
  <r>
    <s v="virCatercu"/>
    <s v="CVEN231252"/>
    <n v="106571"/>
    <s v="ISAAC PADILLA RODAS - 746"/>
    <n v="4110003"/>
    <s v="VEN"/>
    <s v="A"/>
    <n v="736.64637451171905"/>
    <n v="105.83999633789099"/>
    <x v="216"/>
    <x v="83"/>
    <x v="0"/>
    <n v="42"/>
    <s v="SCZ"/>
  </r>
  <r>
    <s v="virCatercu"/>
    <s v="CVEN231021"/>
    <n v="114702"/>
    <s v="MICHAEL SEAS"/>
    <n v="4110003"/>
    <s v="VEN"/>
    <s v="A"/>
    <n v="6947.9589111328096"/>
    <n v="998.26995849609398"/>
    <x v="217"/>
    <x v="83"/>
    <x v="0"/>
    <n v="42"/>
    <s v="SCZ"/>
  </r>
  <r>
    <s v="virCatercu"/>
    <s v="CVEN230185"/>
    <n v="108439"/>
    <s v="TURION SRL"/>
    <n v="4110036"/>
    <s v="VEN"/>
    <s v="A"/>
    <n v="15003.253652343799"/>
    <n v="2155.63989257813"/>
    <x v="218"/>
    <x v="84"/>
    <x v="0"/>
    <n v="24"/>
    <s v="SCZ"/>
  </r>
  <r>
    <s v="virCatercu"/>
    <s v="CVEN230212"/>
    <n v="108439"/>
    <s v="TURION SRL"/>
    <n v="4110036"/>
    <s v="VEN"/>
    <s v="A"/>
    <n v="14833.0123242187"/>
    <n v="2131.17993164063"/>
    <x v="218"/>
    <x v="84"/>
    <x v="0"/>
    <n v="24"/>
    <s v="SCZ"/>
  </r>
  <r>
    <s v="virCatercu"/>
    <s v="CVEN230179"/>
    <n v="104504"/>
    <s v="SERGIO PINTO - 2387"/>
    <n v="4110040"/>
    <s v="VEN"/>
    <s v="A"/>
    <n v="3261.1079150390601"/>
    <n v="468.54998779296898"/>
    <x v="218"/>
    <x v="84"/>
    <x v="0"/>
    <n v="42"/>
    <s v="SCZ"/>
  </r>
  <r>
    <s v="virCatercu"/>
    <s v="CVEN229635"/>
    <n v="111489"/>
    <s v="ANTON LOEWEN PENNER"/>
    <n v="4110003"/>
    <s v="VEN"/>
    <s v="A"/>
    <n v="21992.3476757813"/>
    <n v="3159.82006835938"/>
    <x v="219"/>
    <x v="84"/>
    <x v="0"/>
    <n v="42"/>
    <s v="SCZ"/>
  </r>
  <r>
    <s v="virCatercu"/>
    <s v="CVEN229846"/>
    <n v="112887"/>
    <s v="JHONSON CHAVEZ CORONADO"/>
    <n v="4110003"/>
    <s v="VEN"/>
    <s v="A"/>
    <n v="9445.0683398437504"/>
    <n v="1357.05004882813"/>
    <x v="219"/>
    <x v="84"/>
    <x v="0"/>
    <n v="42"/>
    <s v="SCZ"/>
  </r>
  <r>
    <s v="virCatercu"/>
    <s v="CVEN229042"/>
    <n v="108555"/>
    <s v="PAVEL SALVATIERRA"/>
    <n v="4110040"/>
    <s v="VEN"/>
    <s v="A"/>
    <n v="16478.427011718799"/>
    <n v="2367.59008789063"/>
    <x v="220"/>
    <x v="85"/>
    <x v="0"/>
    <n v="42"/>
    <s v="SCZ"/>
  </r>
  <r>
    <s v="virCatercu"/>
    <s v="CVEN228534"/>
    <n v="103062"/>
    <s v="KLASS BERGEN PETERS"/>
    <n v="4110023"/>
    <s v="VEN"/>
    <s v="A"/>
    <n v="2967.8830810546901"/>
    <n v="426.41998291015602"/>
    <x v="221"/>
    <x v="85"/>
    <x v="0"/>
    <n v="42"/>
    <s v="SCZ"/>
  </r>
  <r>
    <s v="virCatercu"/>
    <s v="CVEN228080"/>
    <n v="114329"/>
    <s v="CARFRAN SRL"/>
    <n v="4110023"/>
    <s v="VEN"/>
    <s v="A"/>
    <n v="989.57285522460904"/>
    <n v="142.18000793457"/>
    <x v="222"/>
    <x v="86"/>
    <x v="0"/>
    <n v="42"/>
    <s v="SCZ"/>
  </r>
  <r>
    <s v="virCatercu"/>
    <s v="CVEN228005"/>
    <n v="115497"/>
    <s v="RONALD  ESPINDOLA MAMANI"/>
    <n v="4110002"/>
    <s v="VEN"/>
    <s v="A"/>
    <n v="13761.450996093799"/>
    <n v="1977.21997070313"/>
    <x v="222"/>
    <x v="86"/>
    <x v="0"/>
    <n v="42"/>
    <s v="LPZ"/>
  </r>
  <r>
    <s v="virCatercu"/>
    <s v="CVEN226642"/>
    <n v="111581"/>
    <s v="PETER GIESBRECHT PENNER"/>
    <n v="300035"/>
    <s v="VEN"/>
    <s v="A"/>
    <n v="12108.1731738281"/>
    <n v="1739.68005371094"/>
    <x v="223"/>
    <x v="87"/>
    <x v="0"/>
    <n v="42"/>
    <s v="SCZ"/>
  </r>
  <r>
    <s v="virCatercu"/>
    <s v="CVEN226562"/>
    <n v="114650"/>
    <s v="RAFAEL PINTO NEVES"/>
    <n v="4110002"/>
    <s v="VEN"/>
    <s v="A"/>
    <n v="2684.6808764648399"/>
    <n v="385.73001098632801"/>
    <x v="224"/>
    <x v="87"/>
    <x v="0"/>
    <n v="42"/>
    <s v="SCZ"/>
  </r>
  <r>
    <s v="virCatercu"/>
    <s v="CVEN226054"/>
    <n v="112732"/>
    <s v="PEDRO NEUDORF BANMAN"/>
    <n v="4110023"/>
    <s v="VEN"/>
    <s v="A"/>
    <n v="8920.2841699218807"/>
    <n v="1281.65002441406"/>
    <x v="225"/>
    <x v="87"/>
    <x v="0"/>
    <n v="42"/>
    <s v="TJA"/>
  </r>
  <r>
    <s v="virCatercu"/>
    <s v="CVEN226049"/>
    <n v="109176"/>
    <s v="BERNARDINO VILLCA PANIAGUA"/>
    <n v="4110037"/>
    <s v="VEN"/>
    <s v="A"/>
    <n v="22700.734980468798"/>
    <n v="3261.59985351563"/>
    <x v="225"/>
    <x v="87"/>
    <x v="0"/>
    <n v="42"/>
    <s v="SCZ"/>
  </r>
  <r>
    <s v="virCatercu"/>
    <s v="CVEN225791"/>
    <n v="106639"/>
    <s v="EDUARDO SAAVEDRA CHAVEZ  MULTIPARTS - 1932"/>
    <n v="4110020"/>
    <s v="VEN"/>
    <s v="A"/>
    <n v="8713.1545019531204"/>
    <n v="1251.89001464844"/>
    <x v="226"/>
    <x v="88"/>
    <x v="0"/>
    <n v="10"/>
    <s v="LPZ"/>
  </r>
  <r>
    <s v="virCatercu"/>
    <s v="CVEN225808"/>
    <n v="114780"/>
    <s v="LILA ROJAS VELA"/>
    <n v="4110002"/>
    <s v="VEN"/>
    <s v="A"/>
    <n v="16676.717343749999"/>
    <n v="2396.080078125"/>
    <x v="226"/>
    <x v="88"/>
    <x v="0"/>
    <n v="24"/>
    <s v="SCZ"/>
  </r>
  <r>
    <s v="virCatercu"/>
    <s v="CVEN225808"/>
    <n v="114780"/>
    <s v="LILA ROJAS VELA"/>
    <n v="4110002"/>
    <s v="VEN"/>
    <s v="A"/>
    <n v="16676.717343749999"/>
    <n v="2396.080078125"/>
    <x v="226"/>
    <x v="88"/>
    <x v="0"/>
    <n v="18"/>
    <s v="SCZ"/>
  </r>
  <r>
    <s v="virCatercu"/>
    <s v="CVEN225391"/>
    <n v="111956"/>
    <s v="ISIDRO FAST MARTENS"/>
    <n v="4110023"/>
    <s v="VEN"/>
    <s v="A"/>
    <n v="7802.2296679687497"/>
    <n v="1121.01000976563"/>
    <x v="227"/>
    <x v="88"/>
    <x v="0"/>
    <n v="42"/>
    <s v="TJA"/>
  </r>
  <r>
    <s v="virCatercu"/>
    <s v="CVEN224546"/>
    <n v="114780"/>
    <s v="LILA ROJAS VELA"/>
    <n v="4110002"/>
    <s v="VEN"/>
    <s v="A"/>
    <n v="14998.103320312501"/>
    <n v="2154.89990234375"/>
    <x v="228"/>
    <x v="88"/>
    <x v="0"/>
    <n v="18"/>
    <s v="SCZ"/>
  </r>
  <r>
    <s v="virCatercu"/>
    <s v="CVEN224652"/>
    <n v="106495"/>
    <s v="JOSE LINO GALVIS - 5570"/>
    <n v="4110003"/>
    <s v="VEN"/>
    <s v="A"/>
    <n v="18033.150996093798"/>
    <n v="2590.96997070313"/>
    <x v="229"/>
    <x v="88"/>
    <x v="0"/>
    <n v="42"/>
    <s v="SCZ"/>
  </r>
  <r>
    <s v="virCatercu"/>
    <s v="CVEN224673"/>
    <n v="109176"/>
    <s v="BERNARDINO VILLCA PANIAGUA"/>
    <n v="4110037"/>
    <s v="VEN"/>
    <s v="A"/>
    <n v="25482.509003906202"/>
    <n v="3661.28002929688"/>
    <x v="229"/>
    <x v="88"/>
    <x v="0"/>
    <n v="42"/>
    <s v="SCZ"/>
  </r>
  <r>
    <s v="virCatercu"/>
    <s v="CVEN224696"/>
    <n v="109176"/>
    <s v="BERNARDINO VILLCA PANIAGUA"/>
    <n v="4110037"/>
    <s v="VEN"/>
    <s v="A"/>
    <n v="24591.141328124999"/>
    <n v="3533.2099609375"/>
    <x v="229"/>
    <x v="88"/>
    <x v="0"/>
    <n v="42"/>
    <s v="SCZ"/>
  </r>
  <r>
    <s v="virCatercu"/>
    <s v="CVEN224060"/>
    <n v="111619"/>
    <s v="ABRAM REDEKOP NEUSTAETER"/>
    <n v="4110003"/>
    <s v="VEN"/>
    <s v="A"/>
    <n v="731.42637451171902"/>
    <n v="105.08999633789099"/>
    <x v="230"/>
    <x v="89"/>
    <x v="0"/>
    <n v="42"/>
    <s v="SCZ"/>
  </r>
  <r>
    <s v="virCatercu"/>
    <s v="CVEN223842"/>
    <n v="109176"/>
    <s v="BERNARDINO VILLCA PANIAGUA"/>
    <n v="4110037"/>
    <s v="VEN"/>
    <s v="A"/>
    <n v="22397.279999999999"/>
    <n v="3218"/>
    <x v="231"/>
    <x v="89"/>
    <x v="0"/>
    <n v="42"/>
    <s v="SCZ"/>
  </r>
  <r>
    <s v="virCatercu"/>
    <s v="CVEN223596"/>
    <n v="104487"/>
    <s v="SEMPAR SRL. - 5130"/>
    <n v="4110002"/>
    <s v="VEN"/>
    <s v="A"/>
    <n v="19566.230332031198"/>
    <n v="2811.23999023438"/>
    <x v="232"/>
    <x v="89"/>
    <x v="0"/>
    <n v="42"/>
    <s v="SCZ"/>
  </r>
  <r>
    <s v="virCatercu"/>
    <s v="CVEN222929"/>
    <n v="101626"/>
    <s v="HEINRICH ENNS WIEBE - 3372"/>
    <n v="4110036"/>
    <s v="VEN"/>
    <s v="A"/>
    <n v="1037.2487915039101"/>
    <n v="149.02999877929699"/>
    <x v="233"/>
    <x v="90"/>
    <x v="0"/>
    <n v="42"/>
    <s v="SCZ"/>
  </r>
  <r>
    <s v="virCatercu"/>
    <s v="CVEN222649"/>
    <n v="115284"/>
    <s v="RAUL RICARDO QUISPE QUISPE"/>
    <n v="4110040"/>
    <s v="VEN"/>
    <s v="A"/>
    <n v="4451.7551660156296"/>
    <n v="639.61999511718795"/>
    <x v="234"/>
    <x v="90"/>
    <x v="0"/>
    <n v="8"/>
    <s v="SCZ"/>
  </r>
  <r>
    <s v="virCatercu"/>
    <s v="CVEN222532"/>
    <n v="113418"/>
    <s v="EXPOSERVI SRL."/>
    <n v="4110036"/>
    <s v="VEN"/>
    <s v="A"/>
    <n v="4679.9734130859397"/>
    <n v="672.40997314453102"/>
    <x v="235"/>
    <x v="90"/>
    <x v="0"/>
    <n v="42"/>
    <s v="SCZ"/>
  </r>
  <r>
    <s v="virCatercu"/>
    <s v="CVEN222636"/>
    <n v="113228"/>
    <s v="JACOBO GUENTHER HILDEBRANDT"/>
    <n v="4110003"/>
    <s v="VEN"/>
    <s v="A"/>
    <n v="10618.3151660156"/>
    <n v="1525.61999511719"/>
    <x v="235"/>
    <x v="90"/>
    <x v="0"/>
    <n v="42"/>
    <s v="SCZ"/>
  </r>
  <r>
    <s v="virCatercu"/>
    <s v="CVEN221930"/>
    <n v="104444"/>
    <s v="SAG SANTA ANITA DE LOS ROBLES S.A."/>
    <n v="4110022"/>
    <s v="VEN"/>
    <s v="A"/>
    <n v="637.25763610839795"/>
    <n v="91.560005187988295"/>
    <x v="236"/>
    <x v="91"/>
    <x v="0"/>
    <n v="42"/>
    <s v="SCZ"/>
  </r>
  <r>
    <s v="virCatercu"/>
    <s v="CVEN221663"/>
    <n v="107581"/>
    <s v="JAIME JAVIER CAVERO FLORES"/>
    <n v="4110037"/>
    <s v="VEN"/>
    <s v="A"/>
    <n v="1443.2256042480501"/>
    <n v="207.36000061035199"/>
    <x v="237"/>
    <x v="91"/>
    <x v="0"/>
    <n v="30"/>
    <s v="SCZ"/>
  </r>
  <r>
    <s v="virCatercu"/>
    <s v="CVEN221732"/>
    <n v="114656"/>
    <s v="FREDDY PEREZ"/>
    <n v="300035"/>
    <s v="VEN"/>
    <s v="A"/>
    <n v="923.66164672851596"/>
    <n v="132.71000671386699"/>
    <x v="237"/>
    <x v="91"/>
    <x v="0"/>
    <n v="42"/>
    <s v="SCZ"/>
  </r>
  <r>
    <s v="virCatercu"/>
    <s v="CVEN221616"/>
    <n v="107581"/>
    <s v="JAIME JAVIER CAVERO FLORES"/>
    <n v="4110037"/>
    <s v="VEN"/>
    <s v="A"/>
    <n v="829.35362548828095"/>
    <n v="119.16000366210901"/>
    <x v="238"/>
    <x v="91"/>
    <x v="0"/>
    <n v="30"/>
    <s v="SCZ"/>
  </r>
  <r>
    <s v="virCatercu"/>
    <s v="CVEN221307"/>
    <n v="104504"/>
    <s v="SERGIO PINTO - 2387"/>
    <n v="4110040"/>
    <s v="VEN"/>
    <s v="A"/>
    <n v="926.23681274414105"/>
    <n v="133.080001831055"/>
    <x v="239"/>
    <x v="91"/>
    <x v="0"/>
    <n v="36"/>
    <s v="SCZ"/>
  </r>
  <r>
    <s v="virCatercu"/>
    <s v="CVEN221201"/>
    <n v="100249"/>
    <s v="ALEJANDRO CUELLAR  10K12514(D6C) - 4203"/>
    <n v="4110040"/>
    <s v="VEN"/>
    <s v="A"/>
    <n v="2007.82087646484"/>
    <n v="288.48001098632801"/>
    <x v="240"/>
    <x v="92"/>
    <x v="0"/>
    <n v="21"/>
    <s v="SCZ"/>
  </r>
  <r>
    <s v="virCatercu"/>
    <s v="CVEN221235"/>
    <n v="100249"/>
    <s v="ALEJANDRO CUELLAR  10K12514(D6C) - 4203"/>
    <n v="4110040"/>
    <s v="VEN"/>
    <s v="A"/>
    <n v="1996.75428955078"/>
    <n v="286.88998413085898"/>
    <x v="240"/>
    <x v="92"/>
    <x v="0"/>
    <n v="21"/>
    <s v="SCZ"/>
  </r>
  <r>
    <s v="virCatercu"/>
    <s v="CVEN220754"/>
    <n v="115077"/>
    <s v="GOB.AUTONOMO MUNICIPAL DE SANTA ROSA DEL ABUNA"/>
    <n v="4110022"/>
    <s v="VEN"/>
    <s v="A"/>
    <n v="27296.632324218801"/>
    <n v="3921.92993164063"/>
    <x v="241"/>
    <x v="92"/>
    <x v="0"/>
    <n v="42"/>
    <s v="SCZ"/>
  </r>
  <r>
    <s v="virCatercu"/>
    <s v="CVEN220568"/>
    <n v="110110"/>
    <s v="FREDDY ARGUEDAS"/>
    <n v="4110037"/>
    <s v="VEN"/>
    <s v="A"/>
    <n v="10503.8235058594"/>
    <n v="1509.17004394531"/>
    <x v="242"/>
    <x v="92"/>
    <x v="0"/>
    <n v="42"/>
    <s v="SCR"/>
  </r>
  <r>
    <s v="virCatercu"/>
    <s v="CVEN220559"/>
    <n v="114915"/>
    <s v="BOLIVIAN AGROTRADER S.R.L."/>
    <n v="4110002"/>
    <s v="VEN"/>
    <s v="A"/>
    <n v="5296.83824707031"/>
    <n v="761.03997802734398"/>
    <x v="242"/>
    <x v="92"/>
    <x v="0"/>
    <n v="42"/>
    <s v="SCZ"/>
  </r>
  <r>
    <s v="virCatercu"/>
    <s v="CVEN220291"/>
    <n v="114627"/>
    <s v="ABRAHAM  REIMER PETER"/>
    <n v="4110038"/>
    <s v="VEN"/>
    <s v="A"/>
    <n v="18525.0833203125"/>
    <n v="2661.64990234375"/>
    <x v="243"/>
    <x v="93"/>
    <x v="0"/>
    <n v="42"/>
    <s v="SCZ"/>
  </r>
  <r>
    <s v="virCatercu"/>
    <s v="CVEN220130"/>
    <n v="115193"/>
    <s v="MARIO FLORES GUERRA"/>
    <n v="4110038"/>
    <s v="VEN"/>
    <s v="A"/>
    <n v="10244.354501953099"/>
    <n v="1471.89001464844"/>
    <x v="244"/>
    <x v="93"/>
    <x v="0"/>
    <n v="42"/>
    <s v="SCZ"/>
  </r>
  <r>
    <s v="virCatercu"/>
    <s v="CVEN220169"/>
    <n v="114488"/>
    <s v="TURPOAGRO S.R.L"/>
    <n v="4110003"/>
    <s v="VEN"/>
    <s v="A"/>
    <n v="10983.5758300781"/>
    <n v="1578.09997558594"/>
    <x v="244"/>
    <x v="93"/>
    <x v="0"/>
    <n v="42"/>
    <s v="SCZ"/>
  </r>
  <r>
    <s v="virCatercu"/>
    <s v="CVEN219770"/>
    <n v="104263"/>
    <s v="ROGER FRANCO - 4667"/>
    <n v="4110002"/>
    <s v="VEN"/>
    <s v="A"/>
    <n v="19230.0619921875"/>
    <n v="2762.93994140625"/>
    <x v="245"/>
    <x v="93"/>
    <x v="0"/>
    <n v="42"/>
    <s v="SCZ"/>
  </r>
  <r>
    <s v="virCatercu"/>
    <s v="CVEN219629"/>
    <n v="110110"/>
    <s v="FREDDY ARGUEDAS"/>
    <n v="4110037"/>
    <s v="VEN"/>
    <s v="A"/>
    <n v="164.25600265502899"/>
    <n v="23.600000381469702"/>
    <x v="246"/>
    <x v="93"/>
    <x v="0"/>
    <n v="6"/>
    <s v="SCR"/>
  </r>
  <r>
    <s v="virCatercu"/>
    <s v="CVEN219325"/>
    <n v="110110"/>
    <s v="FREDDY ARGUEDAS"/>
    <n v="4110037"/>
    <s v="VEN"/>
    <s v="A"/>
    <n v="11339.023505859401"/>
    <n v="1629.17004394531"/>
    <x v="247"/>
    <x v="94"/>
    <x v="0"/>
    <n v="42"/>
    <s v="SCR"/>
  </r>
  <r>
    <s v="virCatercu"/>
    <s v="CVEN219156"/>
    <n v="109232"/>
    <s v="JULIO ZENON MAMANI"/>
    <n v="4110003"/>
    <s v="VEN"/>
    <s v="A"/>
    <n v="4886.6854980468797"/>
    <n v="702.10998535156295"/>
    <x v="248"/>
    <x v="94"/>
    <x v="0"/>
    <n v="42"/>
    <s v="SCZ"/>
  </r>
  <r>
    <s v="virCatercu"/>
    <s v="CVEN218892"/>
    <n v="104504"/>
    <s v="SERGIO PINTO - 2387"/>
    <n v="4110038"/>
    <s v="VEN"/>
    <s v="A"/>
    <n v="1882.95845947266"/>
    <n v="270.54000854492199"/>
    <x v="249"/>
    <x v="94"/>
    <x v="0"/>
    <n v="6"/>
    <s v="SCZ"/>
  </r>
  <r>
    <s v="virCatercu"/>
    <s v="CVEN218428"/>
    <n v="111502"/>
    <s v="ARIOSTON FERRAZ DA SILVA"/>
    <n v="4110003"/>
    <s v="VEN"/>
    <s v="A"/>
    <n v="16630.919999999998"/>
    <n v="2389.5"/>
    <x v="250"/>
    <x v="94"/>
    <x v="0"/>
    <n v="42"/>
    <s v="SCZ"/>
  </r>
  <r>
    <m/>
    <m/>
    <m/>
    <m/>
    <m/>
    <m/>
    <m/>
    <m/>
    <m/>
    <x v="251"/>
    <x v="95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C4AF5-CC1E-41A6-AADC-288C6A979BE9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H1:K99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3"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51"/>
        <item t="default"/>
      </items>
    </pivotField>
    <pivotField axis="axisRow" showAll="0">
      <items count="97"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70"/>
        <item x="43"/>
        <item x="42"/>
        <item x="41"/>
        <item x="40"/>
        <item x="39"/>
        <item x="38"/>
        <item x="37"/>
        <item x="36"/>
        <item x="35"/>
        <item x="34"/>
        <item x="69"/>
        <item x="33"/>
        <item x="32"/>
        <item x="31"/>
        <item x="30"/>
        <item x="29"/>
        <item x="28"/>
        <item x="27"/>
        <item x="26"/>
        <item x="25"/>
        <item x="24"/>
        <item x="68"/>
        <item x="23"/>
        <item x="22"/>
        <item x="67"/>
        <item x="66"/>
        <item x="65"/>
        <item x="64"/>
        <item x="21"/>
        <item x="15"/>
        <item x="14"/>
        <item x="13"/>
        <item x="12"/>
        <item x="11"/>
        <item x="10"/>
        <item x="9"/>
        <item x="20"/>
        <item x="8"/>
        <item x="7"/>
        <item x="6"/>
        <item x="5"/>
        <item x="4"/>
        <item x="3"/>
        <item x="2"/>
        <item x="1"/>
        <item x="0"/>
        <item x="19"/>
        <item x="18"/>
        <item x="17"/>
        <item x="16"/>
        <item x="9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Sum of venCantidadVendidaSigno" fld="12" baseField="0" baseItem="0"/>
  </dataFields>
  <chartFormats count="19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4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6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8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9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0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1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2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3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"/>
          </reference>
        </references>
      </pivotArea>
    </chartFormat>
    <chartFormat chart="11" format="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5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6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7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8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9"/>
          </reference>
        </references>
      </pivotArea>
    </chartFormat>
    <chartFormat chart="11" format="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0"/>
          </reference>
        </references>
      </pivotArea>
    </chartFormat>
    <chartFormat chart="11" format="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1"/>
          </reference>
        </references>
      </pivotArea>
    </chartFormat>
    <chartFormat chart="11" format="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2"/>
          </reference>
        </references>
      </pivotArea>
    </chartFormat>
    <chartFormat chart="11" format="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3"/>
          </reference>
        </references>
      </pivotArea>
    </chartFormat>
    <chartFormat chart="11" format="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4"/>
          </reference>
        </references>
      </pivotArea>
    </chartFormat>
    <chartFormat chart="11" format="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5"/>
          </reference>
        </references>
      </pivotArea>
    </chartFormat>
    <chartFormat chart="11" format="5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6"/>
          </reference>
        </references>
      </pivotArea>
    </chartFormat>
    <chartFormat chart="11" format="5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7"/>
          </reference>
        </references>
      </pivotArea>
    </chartFormat>
    <chartFormat chart="11" format="5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8"/>
          </reference>
        </references>
      </pivotArea>
    </chartFormat>
    <chartFormat chart="11" format="5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9"/>
          </reference>
        </references>
      </pivotArea>
    </chartFormat>
    <chartFormat chart="11" format="6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0"/>
          </reference>
        </references>
      </pivotArea>
    </chartFormat>
    <chartFormat chart="11" format="6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1"/>
          </reference>
        </references>
      </pivotArea>
    </chartFormat>
    <chartFormat chart="11" format="6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2"/>
          </reference>
        </references>
      </pivotArea>
    </chartFormat>
    <chartFormat chart="11" format="6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3"/>
          </reference>
        </references>
      </pivotArea>
    </chartFormat>
    <chartFormat chart="11" format="6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4"/>
          </reference>
        </references>
      </pivotArea>
    </chartFormat>
    <chartFormat chart="11" format="6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5"/>
          </reference>
        </references>
      </pivotArea>
    </chartFormat>
    <chartFormat chart="11" format="6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6"/>
          </reference>
        </references>
      </pivotArea>
    </chartFormat>
    <chartFormat chart="11" format="6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7"/>
          </reference>
        </references>
      </pivotArea>
    </chartFormat>
    <chartFormat chart="11" format="6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8"/>
          </reference>
        </references>
      </pivotArea>
    </chartFormat>
    <chartFormat chart="11" format="6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9"/>
          </reference>
        </references>
      </pivotArea>
    </chartFormat>
    <chartFormat chart="11" format="7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0"/>
          </reference>
        </references>
      </pivotArea>
    </chartFormat>
    <chartFormat chart="11" format="7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1"/>
          </reference>
        </references>
      </pivotArea>
    </chartFormat>
    <chartFormat chart="11" format="7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2"/>
          </reference>
        </references>
      </pivotArea>
    </chartFormat>
    <chartFormat chart="11" format="7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3"/>
          </reference>
        </references>
      </pivotArea>
    </chartFormat>
    <chartFormat chart="11" format="7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4"/>
          </reference>
        </references>
      </pivotArea>
    </chartFormat>
    <chartFormat chart="11" format="7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5"/>
          </reference>
        </references>
      </pivotArea>
    </chartFormat>
    <chartFormat chart="11" format="7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6"/>
          </reference>
        </references>
      </pivotArea>
    </chartFormat>
    <chartFormat chart="11" format="7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7"/>
          </reference>
        </references>
      </pivotArea>
    </chartFormat>
    <chartFormat chart="11" format="7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8"/>
          </reference>
        </references>
      </pivotArea>
    </chartFormat>
    <chartFormat chart="11" format="7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9"/>
          </reference>
        </references>
      </pivotArea>
    </chartFormat>
    <chartFormat chart="11" format="8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0"/>
          </reference>
        </references>
      </pivotArea>
    </chartFormat>
    <chartFormat chart="11" format="8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1"/>
          </reference>
        </references>
      </pivotArea>
    </chartFormat>
    <chartFormat chart="11" format="8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2"/>
          </reference>
        </references>
      </pivotArea>
    </chartFormat>
    <chartFormat chart="11" format="8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3"/>
          </reference>
        </references>
      </pivotArea>
    </chartFormat>
    <chartFormat chart="11" format="8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4"/>
          </reference>
        </references>
      </pivotArea>
    </chartFormat>
    <chartFormat chart="11" format="8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5"/>
          </reference>
        </references>
      </pivotArea>
    </chartFormat>
    <chartFormat chart="11" format="8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6"/>
          </reference>
        </references>
      </pivotArea>
    </chartFormat>
    <chartFormat chart="11" format="8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7"/>
          </reference>
        </references>
      </pivotArea>
    </chartFormat>
    <chartFormat chart="11" format="8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8"/>
          </reference>
        </references>
      </pivotArea>
    </chartFormat>
    <chartFormat chart="11" format="8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9"/>
          </reference>
        </references>
      </pivotArea>
    </chartFormat>
    <chartFormat chart="11" format="9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0"/>
          </reference>
        </references>
      </pivotArea>
    </chartFormat>
    <chartFormat chart="11" format="9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1"/>
          </reference>
        </references>
      </pivotArea>
    </chartFormat>
    <chartFormat chart="11" format="9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2"/>
          </reference>
        </references>
      </pivotArea>
    </chartFormat>
    <chartFormat chart="11" format="9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3"/>
          </reference>
        </references>
      </pivotArea>
    </chartFormat>
    <chartFormat chart="11" format="9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4"/>
          </reference>
        </references>
      </pivotArea>
    </chartFormat>
    <chartFormat chart="11" format="9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5"/>
          </reference>
        </references>
      </pivotArea>
    </chartFormat>
    <chartFormat chart="13" format="9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9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9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9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3" format="10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3" format="10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3" format="10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3" format="10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13" format="10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13" format="10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13" format="10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13" format="10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13" format="10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13" format="10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13" format="1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13" format="1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13" format="1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13" format="1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13" format="1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13" format="1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13" format="1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13" format="1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13" format="1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13" format="1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13" format="1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13" format="1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13" format="1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13" format="1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13" format="1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13" format="1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13" format="1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  <chartFormat chart="13" format="1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1"/>
          </reference>
        </references>
      </pivotArea>
    </chartFormat>
    <chartFormat chart="13" format="1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2"/>
          </reference>
        </references>
      </pivotArea>
    </chartFormat>
    <chartFormat chart="13" format="1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3"/>
          </reference>
        </references>
      </pivotArea>
    </chartFormat>
    <chartFormat chart="13" format="1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4"/>
          </reference>
        </references>
      </pivotArea>
    </chartFormat>
    <chartFormat chart="13" format="1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5"/>
          </reference>
        </references>
      </pivotArea>
    </chartFormat>
    <chartFormat chart="13" format="1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6"/>
          </reference>
        </references>
      </pivotArea>
    </chartFormat>
    <chartFormat chart="13" format="13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7"/>
          </reference>
        </references>
      </pivotArea>
    </chartFormat>
    <chartFormat chart="13" format="13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8"/>
          </reference>
        </references>
      </pivotArea>
    </chartFormat>
    <chartFormat chart="13" format="13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9"/>
          </reference>
        </references>
      </pivotArea>
    </chartFormat>
    <chartFormat chart="13" format="13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0"/>
          </reference>
        </references>
      </pivotArea>
    </chartFormat>
    <chartFormat chart="13" format="1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1"/>
          </reference>
        </references>
      </pivotArea>
    </chartFormat>
    <chartFormat chart="13" format="1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2"/>
          </reference>
        </references>
      </pivotArea>
    </chartFormat>
    <chartFormat chart="13" format="1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3"/>
          </reference>
        </references>
      </pivotArea>
    </chartFormat>
    <chartFormat chart="13" format="14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4"/>
          </reference>
        </references>
      </pivotArea>
    </chartFormat>
    <chartFormat chart="13" format="14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5"/>
          </reference>
        </references>
      </pivotArea>
    </chartFormat>
    <chartFormat chart="13" format="1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6"/>
          </reference>
        </references>
      </pivotArea>
    </chartFormat>
    <chartFormat chart="13" format="14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7"/>
          </reference>
        </references>
      </pivotArea>
    </chartFormat>
    <chartFormat chart="13" format="14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8"/>
          </reference>
        </references>
      </pivotArea>
    </chartFormat>
    <chartFormat chart="13" format="14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9"/>
          </reference>
        </references>
      </pivotArea>
    </chartFormat>
    <chartFormat chart="13" format="1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0"/>
          </reference>
        </references>
      </pivotArea>
    </chartFormat>
    <chartFormat chart="13" format="14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1"/>
          </reference>
        </references>
      </pivotArea>
    </chartFormat>
    <chartFormat chart="13" format="14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2"/>
          </reference>
        </references>
      </pivotArea>
    </chartFormat>
    <chartFormat chart="13" format="14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3"/>
          </reference>
        </references>
      </pivotArea>
    </chartFormat>
    <chartFormat chart="13" format="15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4"/>
          </reference>
        </references>
      </pivotArea>
    </chartFormat>
    <chartFormat chart="13" format="15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5"/>
          </reference>
        </references>
      </pivotArea>
    </chartFormat>
    <chartFormat chart="13" format="1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6"/>
          </reference>
        </references>
      </pivotArea>
    </chartFormat>
    <chartFormat chart="13" format="15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7"/>
          </reference>
        </references>
      </pivotArea>
    </chartFormat>
    <chartFormat chart="13" format="15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8"/>
          </reference>
        </references>
      </pivotArea>
    </chartFormat>
    <chartFormat chart="13" format="15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9"/>
          </reference>
        </references>
      </pivotArea>
    </chartFormat>
    <chartFormat chart="13" format="15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0"/>
          </reference>
        </references>
      </pivotArea>
    </chartFormat>
    <chartFormat chart="13" format="15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1"/>
          </reference>
        </references>
      </pivotArea>
    </chartFormat>
    <chartFormat chart="13" format="15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2"/>
          </reference>
        </references>
      </pivotArea>
    </chartFormat>
    <chartFormat chart="13" format="15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3"/>
          </reference>
        </references>
      </pivotArea>
    </chartFormat>
    <chartFormat chart="13" format="16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4"/>
          </reference>
        </references>
      </pivotArea>
    </chartFormat>
    <chartFormat chart="13" format="16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5"/>
          </reference>
        </references>
      </pivotArea>
    </chartFormat>
    <chartFormat chart="13" format="16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6"/>
          </reference>
        </references>
      </pivotArea>
    </chartFormat>
    <chartFormat chart="13" format="16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7"/>
          </reference>
        </references>
      </pivotArea>
    </chartFormat>
    <chartFormat chart="13" format="16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8"/>
          </reference>
        </references>
      </pivotArea>
    </chartFormat>
    <chartFormat chart="13" format="16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9"/>
          </reference>
        </references>
      </pivotArea>
    </chartFormat>
    <chartFormat chart="13" format="16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0"/>
          </reference>
        </references>
      </pivotArea>
    </chartFormat>
    <chartFormat chart="13" format="16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1"/>
          </reference>
        </references>
      </pivotArea>
    </chartFormat>
    <chartFormat chart="13" format="16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2"/>
          </reference>
        </references>
      </pivotArea>
    </chartFormat>
    <chartFormat chart="13" format="16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3"/>
          </reference>
        </references>
      </pivotArea>
    </chartFormat>
    <chartFormat chart="13" format="17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4"/>
          </reference>
        </references>
      </pivotArea>
    </chartFormat>
    <chartFormat chart="13" format="17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5"/>
          </reference>
        </references>
      </pivotArea>
    </chartFormat>
    <chartFormat chart="13" format="17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6"/>
          </reference>
        </references>
      </pivotArea>
    </chartFormat>
    <chartFormat chart="13" format="17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7"/>
          </reference>
        </references>
      </pivotArea>
    </chartFormat>
    <chartFormat chart="13" format="17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8"/>
          </reference>
        </references>
      </pivotArea>
    </chartFormat>
    <chartFormat chart="13" format="17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9"/>
          </reference>
        </references>
      </pivotArea>
    </chartFormat>
    <chartFormat chart="13" format="17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0"/>
          </reference>
        </references>
      </pivotArea>
    </chartFormat>
    <chartFormat chart="13" format="17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1"/>
          </reference>
        </references>
      </pivotArea>
    </chartFormat>
    <chartFormat chart="13" format="17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2"/>
          </reference>
        </references>
      </pivotArea>
    </chartFormat>
    <chartFormat chart="13" format="17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3"/>
          </reference>
        </references>
      </pivotArea>
    </chartFormat>
    <chartFormat chart="13" format="18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4"/>
          </reference>
        </references>
      </pivotArea>
    </chartFormat>
    <chartFormat chart="13" format="18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5"/>
          </reference>
        </references>
      </pivotArea>
    </chartFormat>
    <chartFormat chart="13" format="18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6"/>
          </reference>
        </references>
      </pivotArea>
    </chartFormat>
    <chartFormat chart="13" format="18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7"/>
          </reference>
        </references>
      </pivotArea>
    </chartFormat>
    <chartFormat chart="13" format="18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8"/>
          </reference>
        </references>
      </pivotArea>
    </chartFormat>
    <chartFormat chart="13" format="18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9"/>
          </reference>
        </references>
      </pivotArea>
    </chartFormat>
    <chartFormat chart="13" format="18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0"/>
          </reference>
        </references>
      </pivotArea>
    </chartFormat>
    <chartFormat chart="13" format="18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1"/>
          </reference>
        </references>
      </pivotArea>
    </chartFormat>
    <chartFormat chart="13" format="18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2"/>
          </reference>
        </references>
      </pivotArea>
    </chartFormat>
    <chartFormat chart="13" format="18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3"/>
          </reference>
        </references>
      </pivotArea>
    </chartFormat>
    <chartFormat chart="13" format="19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4"/>
          </reference>
        </references>
      </pivotArea>
    </chartFormat>
    <chartFormat chart="13" format="19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5"/>
          </reference>
        </references>
      </pivotArea>
    </chartFormat>
    <chartFormat chart="11" format="9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1" format="9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D515-DE1D-47B7-80FE-6FF4700183BA}">
  <dimension ref="C1:T66"/>
  <sheetViews>
    <sheetView zoomScale="89" zoomScaleNormal="89" workbookViewId="0">
      <selection activeCell="Q4" sqref="Q4"/>
    </sheetView>
  </sheetViews>
  <sheetFormatPr baseColWidth="10" defaultColWidth="8.83203125" defaultRowHeight="15" x14ac:dyDescent="0.2"/>
  <cols>
    <col min="3" max="3" width="12.5" bestFit="1" customWidth="1"/>
    <col min="4" max="4" width="10.83203125" bestFit="1" customWidth="1"/>
    <col min="5" max="5" width="9.1640625" style="3" bestFit="1" customWidth="1"/>
    <col min="6" max="6" width="15.5" bestFit="1" customWidth="1"/>
    <col min="7" max="7" width="12.1640625" bestFit="1" customWidth="1"/>
    <col min="8" max="8" width="22.5" bestFit="1" customWidth="1"/>
    <col min="9" max="9" width="16.1640625" bestFit="1" customWidth="1"/>
    <col min="10" max="10" width="14.1640625" bestFit="1" customWidth="1"/>
    <col min="11" max="11" width="16.83203125" bestFit="1" customWidth="1"/>
    <col min="12" max="12" width="15.5" bestFit="1" customWidth="1"/>
    <col min="13" max="13" width="23" bestFit="1" customWidth="1"/>
    <col min="14" max="14" width="16.6640625" style="2" bestFit="1" customWidth="1"/>
    <col min="15" max="15" width="15.5" bestFit="1" customWidth="1"/>
    <col min="16" max="16" width="13.6640625" style="18" bestFit="1" customWidth="1"/>
    <col min="17" max="17" width="11.6640625" customWidth="1"/>
    <col min="18" max="19" width="26.33203125" bestFit="1" customWidth="1"/>
    <col min="20" max="20" width="17.83203125" bestFit="1" customWidth="1"/>
  </cols>
  <sheetData>
    <row r="1" spans="3:20" x14ac:dyDescent="0.2">
      <c r="I1" s="13"/>
      <c r="J1" s="13"/>
      <c r="K1" s="13"/>
      <c r="L1" s="13"/>
      <c r="M1" s="13"/>
      <c r="N1" s="13"/>
      <c r="O1" s="13"/>
      <c r="P1" s="22"/>
      <c r="Q1" s="13"/>
      <c r="R1" s="13"/>
      <c r="S1" s="13"/>
    </row>
    <row r="2" spans="3:20" ht="16" thickBot="1" x14ac:dyDescent="0.25">
      <c r="N2"/>
    </row>
    <row r="3" spans="3:20" ht="22" x14ac:dyDescent="0.3">
      <c r="C3" s="36" t="s">
        <v>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3:20" x14ac:dyDescent="0.2">
      <c r="C4" s="4" t="s">
        <v>1</v>
      </c>
      <c r="D4" s="3">
        <f>'average and std calc'!$G$1</f>
        <v>120.14893617021276</v>
      </c>
      <c r="E4" s="3" t="s">
        <v>2</v>
      </c>
      <c r="F4" s="3">
        <f>(D4*F5)+K5</f>
        <v>1701.4893617021276</v>
      </c>
      <c r="H4" t="s">
        <v>3</v>
      </c>
      <c r="I4" s="5">
        <v>1000</v>
      </c>
      <c r="J4" t="s">
        <v>4</v>
      </c>
      <c r="K4" s="6">
        <v>0.98</v>
      </c>
      <c r="L4" s="6"/>
      <c r="M4" t="s">
        <v>489</v>
      </c>
      <c r="N4" s="24">
        <f>(0.25*N5)/52</f>
        <v>6.4903846153846157E-3</v>
      </c>
      <c r="O4" s="7"/>
    </row>
    <row r="5" spans="3:20" x14ac:dyDescent="0.2">
      <c r="C5" s="4" t="s">
        <v>5</v>
      </c>
      <c r="D5" s="3">
        <f>'average and std calc'!$G$2</f>
        <v>76.274548303644337</v>
      </c>
      <c r="E5" s="3" t="s">
        <v>6</v>
      </c>
      <c r="F5" s="3">
        <v>10</v>
      </c>
      <c r="H5" t="s">
        <v>7</v>
      </c>
      <c r="I5">
        <v>4</v>
      </c>
      <c r="J5" t="s">
        <v>8</v>
      </c>
      <c r="K5">
        <v>500</v>
      </c>
      <c r="M5" t="s">
        <v>490</v>
      </c>
      <c r="N5" s="23">
        <v>1.35</v>
      </c>
      <c r="O5" s="7"/>
    </row>
    <row r="6" spans="3:20" x14ac:dyDescent="0.2">
      <c r="C6" s="4" t="s">
        <v>9</v>
      </c>
      <c r="D6" s="3">
        <v>1000</v>
      </c>
      <c r="E6" s="3" t="s">
        <v>10</v>
      </c>
      <c r="F6" s="3">
        <v>1</v>
      </c>
      <c r="J6" t="s">
        <v>11</v>
      </c>
      <c r="M6" t="s">
        <v>491</v>
      </c>
      <c r="N6" s="23">
        <v>2.64</v>
      </c>
      <c r="O6" s="7"/>
    </row>
    <row r="7" spans="3:20" ht="16" thickBot="1" x14ac:dyDescent="0.25">
      <c r="C7" s="8"/>
      <c r="D7" s="9"/>
      <c r="E7" s="10"/>
      <c r="F7" s="9"/>
      <c r="G7" s="9"/>
      <c r="H7" s="9"/>
      <c r="I7" s="9"/>
      <c r="J7" s="9"/>
      <c r="K7" s="9"/>
      <c r="L7" s="9"/>
      <c r="M7" s="9"/>
      <c r="N7" s="11"/>
      <c r="O7" s="12"/>
    </row>
    <row r="10" spans="3:20" x14ac:dyDescent="0.2">
      <c r="C10" t="s">
        <v>470</v>
      </c>
      <c r="D10" t="s">
        <v>477</v>
      </c>
      <c r="E10" s="3" t="s">
        <v>478</v>
      </c>
      <c r="F10" t="s">
        <v>479</v>
      </c>
      <c r="G10" t="s">
        <v>480</v>
      </c>
      <c r="H10" t="s">
        <v>481</v>
      </c>
      <c r="I10" t="s">
        <v>482</v>
      </c>
      <c r="J10" t="s">
        <v>12</v>
      </c>
      <c r="K10" t="s">
        <v>483</v>
      </c>
      <c r="L10" t="s">
        <v>488</v>
      </c>
      <c r="M10" t="s">
        <v>6</v>
      </c>
      <c r="N10" s="2" t="s">
        <v>13</v>
      </c>
      <c r="O10" t="s">
        <v>14</v>
      </c>
      <c r="P10" s="18" t="s">
        <v>15</v>
      </c>
      <c r="Q10" t="s">
        <v>484</v>
      </c>
      <c r="R10" t="s">
        <v>485</v>
      </c>
      <c r="S10" t="s">
        <v>486</v>
      </c>
      <c r="T10" t="s">
        <v>487</v>
      </c>
    </row>
    <row r="11" spans="3:20" x14ac:dyDescent="0.2">
      <c r="C11" s="3">
        <v>1</v>
      </c>
      <c r="D11" s="2">
        <f>D6</f>
        <v>1000</v>
      </c>
      <c r="E11" s="3">
        <v>0</v>
      </c>
      <c r="F11" s="3">
        <f>D11+E11</f>
        <v>1000</v>
      </c>
      <c r="G11" s="2">
        <f ca="1">ROUNDUP(_xlfn.NORM.INV(RAND(),$D$4,$D$5),1)</f>
        <v>-51.300000000000004</v>
      </c>
      <c r="H11" s="3">
        <f ca="1">MIN(F11,G11)</f>
        <v>-51.300000000000004</v>
      </c>
      <c r="I11" s="2">
        <f ca="1">F11-H11</f>
        <v>1051.3</v>
      </c>
      <c r="J11" s="2">
        <f ca="1">G11-H11</f>
        <v>0</v>
      </c>
      <c r="K11" s="2">
        <f ca="1">I11</f>
        <v>1051.3</v>
      </c>
      <c r="L11" s="3">
        <f ca="1">IF(K11&lt;=$F$4,1,0)</f>
        <v>1</v>
      </c>
      <c r="M11" s="2">
        <f ca="1">_xlfn.NORM.INV(RAND(),$F$5,$F$6)</f>
        <v>10.817314675917242</v>
      </c>
      <c r="N11" s="2">
        <f ca="1">TRUNC(IF(L11=1,M11+C11,0),0)</f>
        <v>11</v>
      </c>
      <c r="O11">
        <f ca="1">J11*$N$5</f>
        <v>0</v>
      </c>
      <c r="P11" s="18">
        <f ca="1">(I11*$N$5)*$N$4</f>
        <v>9.2115108173076941</v>
      </c>
      <c r="Q11" s="18">
        <f ca="1">(I11*$N$5)</f>
        <v>1419.2550000000001</v>
      </c>
      <c r="R11" s="25">
        <f ca="1">(H11*$N$5)</f>
        <v>-69.25500000000001</v>
      </c>
      <c r="S11" s="25">
        <f ca="1">(H11*$N$6)</f>
        <v>-135.43200000000002</v>
      </c>
      <c r="T11" s="26">
        <f ca="1">I11/$D$4</f>
        <v>8.7499734372233036</v>
      </c>
    </row>
    <row r="12" spans="3:20" x14ac:dyDescent="0.2">
      <c r="C12" s="3">
        <v>2</v>
      </c>
      <c r="D12" s="2">
        <f ca="1">I11</f>
        <v>1051.3</v>
      </c>
      <c r="E12" s="3">
        <f ca="1">COUNTIF(N$11:N11,C12)*$I$4</f>
        <v>0</v>
      </c>
      <c r="F12" s="3">
        <f ca="1">D12+E12</f>
        <v>1051.3</v>
      </c>
      <c r="G12" s="2">
        <f ca="1">ROUNDUP(_xlfn.NORM.INV(RAND(),$D$4,$D$5),1)</f>
        <v>156</v>
      </c>
      <c r="H12" s="3">
        <f t="shared" ref="H12:H62" ca="1" si="0">MIN(F12,G12)</f>
        <v>156</v>
      </c>
      <c r="I12" s="2">
        <f t="shared" ref="I12:I62" ca="1" si="1">F12-H12</f>
        <v>895.3</v>
      </c>
      <c r="J12" s="2">
        <f t="shared" ref="J12:J62" ca="1" si="2">G12-H12</f>
        <v>0</v>
      </c>
      <c r="K12" s="2">
        <f ca="1">K11-H12+L11*$I$4</f>
        <v>1895.3</v>
      </c>
      <c r="L12" s="3">
        <f ca="1">IF(K12&lt;=$F$4,1,0)</f>
        <v>0</v>
      </c>
      <c r="M12" s="2">
        <f ca="1">_xlfn.NORM.INV(RAND(),$F$5,$F$6)</f>
        <v>11.639016323493315</v>
      </c>
      <c r="N12" s="2">
        <f t="shared" ref="N12:N62" ca="1" si="3">TRUNC(IF(L12=1,M12+C12,0),0)</f>
        <v>0</v>
      </c>
      <c r="O12">
        <f t="shared" ref="O12:O62" ca="1" si="4">J12*$N$5</f>
        <v>0</v>
      </c>
      <c r="P12" s="18">
        <f t="shared" ref="P12:P62" ca="1" si="5">(I12*$N$5)*$N$4</f>
        <v>7.8446358173076929</v>
      </c>
      <c r="Q12" s="18">
        <f t="shared" ref="Q12:Q62" ca="1" si="6">(I12*$N$5)</f>
        <v>1208.655</v>
      </c>
      <c r="R12" s="25">
        <f t="shared" ref="R12:R62" ca="1" si="7">(H12*$N$5)</f>
        <v>210.60000000000002</v>
      </c>
      <c r="S12" s="25">
        <f t="shared" ref="S12:S62" ca="1" si="8">(H12*$N$6)</f>
        <v>411.84000000000003</v>
      </c>
      <c r="T12" s="26">
        <f t="shared" ref="T12:T62" ca="1" si="9">I12/$D$4</f>
        <v>7.4515849123428364</v>
      </c>
    </row>
    <row r="13" spans="3:20" x14ac:dyDescent="0.2">
      <c r="C13" s="3">
        <v>3</v>
      </c>
      <c r="D13" s="2">
        <f t="shared" ref="D13:D62" ca="1" si="10">I12</f>
        <v>895.3</v>
      </c>
      <c r="E13" s="3">
        <f ca="1">COUNTIF(N$11:N12,C13)*$I$4</f>
        <v>0</v>
      </c>
      <c r="F13" s="3">
        <f t="shared" ref="F13:F62" ca="1" si="11">D13+E13</f>
        <v>895.3</v>
      </c>
      <c r="G13" s="2">
        <f t="shared" ref="G13:G62" ca="1" si="12">ROUNDUP(_xlfn.NORM.INV(RAND(),$D$4,$D$5),1)</f>
        <v>181.29999999999998</v>
      </c>
      <c r="H13" s="3">
        <f t="shared" ca="1" si="0"/>
        <v>181.29999999999998</v>
      </c>
      <c r="I13" s="2">
        <f t="shared" ca="1" si="1"/>
        <v>714</v>
      </c>
      <c r="J13" s="2">
        <f t="shared" ca="1" si="2"/>
        <v>0</v>
      </c>
      <c r="K13" s="2">
        <f t="shared" ref="K13:K62" ca="1" si="13">K12-H13+L12*$I$4</f>
        <v>1714</v>
      </c>
      <c r="L13" s="3">
        <f t="shared" ref="L13:L62" ca="1" si="14">IF(K13&lt;=$F$4,1,0)</f>
        <v>0</v>
      </c>
      <c r="M13" s="2">
        <f t="shared" ref="M13:M62" ca="1" si="15">_xlfn.NORM.INV(RAND(),$F$5,$F$6)</f>
        <v>10.395160663441327</v>
      </c>
      <c r="N13" s="2">
        <f t="shared" ca="1" si="3"/>
        <v>0</v>
      </c>
      <c r="O13">
        <f t="shared" ca="1" si="4"/>
        <v>0</v>
      </c>
      <c r="P13" s="18">
        <f t="shared" ca="1" si="5"/>
        <v>6.2560817307692318</v>
      </c>
      <c r="Q13" s="18">
        <f t="shared" ca="1" si="6"/>
        <v>963.90000000000009</v>
      </c>
      <c r="R13" s="25">
        <f t="shared" ca="1" si="7"/>
        <v>244.755</v>
      </c>
      <c r="S13" s="25">
        <f t="shared" ca="1" si="8"/>
        <v>478.63200000000001</v>
      </c>
      <c r="T13" s="26">
        <f t="shared" ca="1" si="9"/>
        <v>5.9426244023375245</v>
      </c>
    </row>
    <row r="14" spans="3:20" x14ac:dyDescent="0.2">
      <c r="C14" s="3">
        <v>4</v>
      </c>
      <c r="D14" s="2">
        <f t="shared" ca="1" si="10"/>
        <v>714</v>
      </c>
      <c r="E14" s="3">
        <f ca="1">COUNTIF(N$11:N13,C14)*$I$4</f>
        <v>0</v>
      </c>
      <c r="F14" s="3">
        <f t="shared" ca="1" si="11"/>
        <v>714</v>
      </c>
      <c r="G14" s="2">
        <f t="shared" ca="1" si="12"/>
        <v>109.3</v>
      </c>
      <c r="H14" s="3">
        <f t="shared" ca="1" si="0"/>
        <v>109.3</v>
      </c>
      <c r="I14" s="2">
        <f t="shared" ca="1" si="1"/>
        <v>604.70000000000005</v>
      </c>
      <c r="J14" s="2">
        <f t="shared" ca="1" si="2"/>
        <v>0</v>
      </c>
      <c r="K14" s="2">
        <f t="shared" ca="1" si="13"/>
        <v>1604.7</v>
      </c>
      <c r="L14" s="3">
        <f t="shared" ca="1" si="14"/>
        <v>1</v>
      </c>
      <c r="M14" s="2">
        <f t="shared" ca="1" si="15"/>
        <v>9.0403033280319018</v>
      </c>
      <c r="N14" s="2">
        <f t="shared" ca="1" si="3"/>
        <v>13</v>
      </c>
      <c r="O14">
        <f t="shared" ca="1" si="4"/>
        <v>0</v>
      </c>
      <c r="P14" s="18">
        <f t="shared" ca="1" si="5"/>
        <v>5.2983930288461547</v>
      </c>
      <c r="Q14" s="18">
        <f t="shared" ca="1" si="6"/>
        <v>816.34500000000014</v>
      </c>
      <c r="R14" s="25">
        <f t="shared" ca="1" si="7"/>
        <v>147.55500000000001</v>
      </c>
      <c r="S14" s="25">
        <f t="shared" ca="1" si="8"/>
        <v>288.55200000000002</v>
      </c>
      <c r="T14" s="26">
        <f t="shared" ca="1" si="9"/>
        <v>5.0329201345847361</v>
      </c>
    </row>
    <row r="15" spans="3:20" x14ac:dyDescent="0.2">
      <c r="C15" s="3">
        <v>5</v>
      </c>
      <c r="D15" s="2">
        <f t="shared" ca="1" si="10"/>
        <v>604.70000000000005</v>
      </c>
      <c r="E15" s="3">
        <f ca="1">COUNTIF(N$11:N14,C15)*$I$4</f>
        <v>0</v>
      </c>
      <c r="F15" s="3">
        <f t="shared" ca="1" si="11"/>
        <v>604.70000000000005</v>
      </c>
      <c r="G15" s="2">
        <f t="shared" ca="1" si="12"/>
        <v>257.5</v>
      </c>
      <c r="H15" s="3">
        <f t="shared" ca="1" si="0"/>
        <v>257.5</v>
      </c>
      <c r="I15" s="2">
        <f t="shared" ca="1" si="1"/>
        <v>347.20000000000005</v>
      </c>
      <c r="J15" s="2">
        <f t="shared" ca="1" si="2"/>
        <v>0</v>
      </c>
      <c r="K15" s="2">
        <f t="shared" ca="1" si="13"/>
        <v>2347.1999999999998</v>
      </c>
      <c r="L15" s="3">
        <f t="shared" ca="1" si="14"/>
        <v>0</v>
      </c>
      <c r="M15" s="2">
        <f t="shared" ca="1" si="15"/>
        <v>9.765217598126716</v>
      </c>
      <c r="N15" s="2">
        <f t="shared" ca="1" si="3"/>
        <v>0</v>
      </c>
      <c r="O15">
        <f t="shared" ca="1" si="4"/>
        <v>0</v>
      </c>
      <c r="P15" s="18">
        <f t="shared" ca="1" si="5"/>
        <v>3.0421730769230777</v>
      </c>
      <c r="Q15" s="18">
        <f t="shared" ca="1" si="6"/>
        <v>468.72000000000008</v>
      </c>
      <c r="R15" s="25">
        <f t="shared" ca="1" si="7"/>
        <v>347.625</v>
      </c>
      <c r="S15" s="25">
        <f t="shared" ca="1" si="8"/>
        <v>679.80000000000007</v>
      </c>
      <c r="T15" s="26">
        <f t="shared" ca="1" si="9"/>
        <v>2.8897467681955025</v>
      </c>
    </row>
    <row r="16" spans="3:20" x14ac:dyDescent="0.2">
      <c r="C16" s="3">
        <v>6</v>
      </c>
      <c r="D16" s="2">
        <f t="shared" ca="1" si="10"/>
        <v>347.20000000000005</v>
      </c>
      <c r="E16" s="3">
        <f ca="1">COUNTIF(N$11:N15,C16)*$I$4</f>
        <v>0</v>
      </c>
      <c r="F16" s="3">
        <f t="shared" ca="1" si="11"/>
        <v>347.20000000000005</v>
      </c>
      <c r="G16" s="2">
        <f t="shared" ca="1" si="12"/>
        <v>33.4</v>
      </c>
      <c r="H16" s="3">
        <f ca="1">MIN(F16,G16)</f>
        <v>33.4</v>
      </c>
      <c r="I16" s="2">
        <f t="shared" ca="1" si="1"/>
        <v>313.80000000000007</v>
      </c>
      <c r="J16" s="2">
        <f t="shared" ca="1" si="2"/>
        <v>0</v>
      </c>
      <c r="K16" s="2">
        <f t="shared" ca="1" si="13"/>
        <v>2313.7999999999997</v>
      </c>
      <c r="L16" s="3">
        <f t="shared" ca="1" si="14"/>
        <v>0</v>
      </c>
      <c r="M16" s="2">
        <f t="shared" ca="1" si="15"/>
        <v>9.6634140045385699</v>
      </c>
      <c r="N16" s="2">
        <f t="shared" ca="1" si="3"/>
        <v>0</v>
      </c>
      <c r="O16">
        <f t="shared" ca="1" si="4"/>
        <v>0</v>
      </c>
      <c r="P16" s="18">
        <f t="shared" ca="1" si="5"/>
        <v>2.7495216346153857</v>
      </c>
      <c r="Q16" s="18">
        <f t="shared" ca="1" si="6"/>
        <v>423.63000000000011</v>
      </c>
      <c r="R16" s="25">
        <f t="shared" ca="1" si="7"/>
        <v>45.09</v>
      </c>
      <c r="S16" s="25">
        <f t="shared" ca="1" si="8"/>
        <v>88.176000000000002</v>
      </c>
      <c r="T16" s="26">
        <f t="shared" ca="1" si="9"/>
        <v>2.6117584558172489</v>
      </c>
    </row>
    <row r="17" spans="3:20" x14ac:dyDescent="0.2">
      <c r="C17" s="3">
        <v>7</v>
      </c>
      <c r="D17" s="2">
        <f t="shared" ca="1" si="10"/>
        <v>313.80000000000007</v>
      </c>
      <c r="E17" s="3">
        <f ca="1">COUNTIF(N$11:N16,C17)*$I$4</f>
        <v>0</v>
      </c>
      <c r="F17" s="3">
        <f t="shared" ca="1" si="11"/>
        <v>313.80000000000007</v>
      </c>
      <c r="G17" s="2">
        <f t="shared" ca="1" si="12"/>
        <v>139.4</v>
      </c>
      <c r="H17" s="3">
        <f t="shared" ca="1" si="0"/>
        <v>139.4</v>
      </c>
      <c r="I17" s="2">
        <f t="shared" ca="1" si="1"/>
        <v>174.40000000000006</v>
      </c>
      <c r="J17" s="2">
        <f t="shared" ca="1" si="2"/>
        <v>0</v>
      </c>
      <c r="K17" s="2">
        <f t="shared" ca="1" si="13"/>
        <v>2174.3999999999996</v>
      </c>
      <c r="L17" s="3">
        <f t="shared" ca="1" si="14"/>
        <v>0</v>
      </c>
      <c r="M17" s="2">
        <f t="shared" ca="1" si="15"/>
        <v>9.7348019109968007</v>
      </c>
      <c r="N17" s="2">
        <f t="shared" ca="1" si="3"/>
        <v>0</v>
      </c>
      <c r="O17">
        <f t="shared" ca="1" si="4"/>
        <v>0</v>
      </c>
      <c r="P17" s="18">
        <f t="shared" ca="1" si="5"/>
        <v>1.5280961538461546</v>
      </c>
      <c r="Q17" s="18">
        <f t="shared" ca="1" si="6"/>
        <v>235.44000000000011</v>
      </c>
      <c r="R17" s="25">
        <f t="shared" ca="1" si="7"/>
        <v>188.19000000000003</v>
      </c>
      <c r="S17" s="25">
        <f t="shared" ca="1" si="8"/>
        <v>368.01600000000002</v>
      </c>
      <c r="T17" s="26">
        <f t="shared" ca="1" si="9"/>
        <v>1.4515317867894462</v>
      </c>
    </row>
    <row r="18" spans="3:20" x14ac:dyDescent="0.2">
      <c r="C18" s="3">
        <v>8</v>
      </c>
      <c r="D18" s="2">
        <f t="shared" ca="1" si="10"/>
        <v>174.40000000000006</v>
      </c>
      <c r="E18" s="3">
        <f ca="1">COUNTIF(N$11:N17,C18)*$I$4</f>
        <v>0</v>
      </c>
      <c r="F18" s="3">
        <f t="shared" ca="1" si="11"/>
        <v>174.40000000000006</v>
      </c>
      <c r="G18" s="2">
        <f t="shared" ca="1" si="12"/>
        <v>67.399999999999991</v>
      </c>
      <c r="H18" s="3">
        <f t="shared" ca="1" si="0"/>
        <v>67.399999999999991</v>
      </c>
      <c r="I18" s="2">
        <f t="shared" ca="1" si="1"/>
        <v>107.00000000000007</v>
      </c>
      <c r="J18" s="2">
        <f t="shared" ca="1" si="2"/>
        <v>0</v>
      </c>
      <c r="K18" s="2">
        <f t="shared" ca="1" si="13"/>
        <v>2106.9999999999995</v>
      </c>
      <c r="L18" s="3">
        <f t="shared" ca="1" si="14"/>
        <v>0</v>
      </c>
      <c r="M18" s="2">
        <f t="shared" ca="1" si="15"/>
        <v>9.0347549521901378</v>
      </c>
      <c r="N18" s="2">
        <f t="shared" ca="1" si="3"/>
        <v>0</v>
      </c>
      <c r="O18">
        <f t="shared" ca="1" si="4"/>
        <v>0</v>
      </c>
      <c r="P18" s="18">
        <f t="shared" ca="1" si="5"/>
        <v>0.93753605769230841</v>
      </c>
      <c r="Q18" s="18">
        <f t="shared" ca="1" si="6"/>
        <v>144.4500000000001</v>
      </c>
      <c r="R18" s="25">
        <f t="shared" ca="1" si="7"/>
        <v>90.99</v>
      </c>
      <c r="S18" s="25">
        <f t="shared" ca="1" si="8"/>
        <v>177.93599999999998</v>
      </c>
      <c r="T18" s="26">
        <f t="shared" ca="1" si="9"/>
        <v>0.89056136001416741</v>
      </c>
    </row>
    <row r="19" spans="3:20" x14ac:dyDescent="0.2">
      <c r="C19" s="3">
        <v>9</v>
      </c>
      <c r="D19" s="2">
        <f t="shared" ca="1" si="10"/>
        <v>107.00000000000007</v>
      </c>
      <c r="E19" s="3">
        <f ca="1">COUNTIF(N$11:N18,C19)*$I$4</f>
        <v>0</v>
      </c>
      <c r="F19" s="3">
        <f t="shared" ca="1" si="11"/>
        <v>107.00000000000007</v>
      </c>
      <c r="G19" s="2">
        <f t="shared" ca="1" si="12"/>
        <v>7.8999999999999995</v>
      </c>
      <c r="H19" s="3">
        <f t="shared" ca="1" si="0"/>
        <v>7.8999999999999995</v>
      </c>
      <c r="I19" s="2">
        <f t="shared" ca="1" si="1"/>
        <v>99.100000000000065</v>
      </c>
      <c r="J19" s="2">
        <f t="shared" ca="1" si="2"/>
        <v>0</v>
      </c>
      <c r="K19" s="2">
        <f t="shared" ca="1" si="13"/>
        <v>2099.0999999999995</v>
      </c>
      <c r="L19" s="3">
        <f t="shared" ca="1" si="14"/>
        <v>0</v>
      </c>
      <c r="M19" s="2">
        <f t="shared" ca="1" si="15"/>
        <v>11.072113519127365</v>
      </c>
      <c r="N19" s="2">
        <f t="shared" ca="1" si="3"/>
        <v>0</v>
      </c>
      <c r="O19">
        <f t="shared" ca="1" si="4"/>
        <v>0</v>
      </c>
      <c r="P19" s="18">
        <f t="shared" ca="1" si="5"/>
        <v>0.86831610576923157</v>
      </c>
      <c r="Q19" s="18">
        <f t="shared" ca="1" si="6"/>
        <v>133.78500000000011</v>
      </c>
      <c r="R19" s="25">
        <f t="shared" ca="1" si="7"/>
        <v>10.664999999999999</v>
      </c>
      <c r="S19" s="25">
        <f t="shared" ca="1" si="8"/>
        <v>20.855999999999998</v>
      </c>
      <c r="T19" s="26">
        <f t="shared" ca="1" si="9"/>
        <v>0.82480963343368219</v>
      </c>
    </row>
    <row r="20" spans="3:20" x14ac:dyDescent="0.2">
      <c r="C20" s="3">
        <v>10</v>
      </c>
      <c r="D20" s="2">
        <f t="shared" ca="1" si="10"/>
        <v>99.100000000000065</v>
      </c>
      <c r="E20" s="3">
        <f ca="1">COUNTIF(N$11:N19,C20)*$I$4</f>
        <v>0</v>
      </c>
      <c r="F20" s="3">
        <f t="shared" ca="1" si="11"/>
        <v>99.100000000000065</v>
      </c>
      <c r="G20" s="2">
        <f t="shared" ca="1" si="12"/>
        <v>84.699999999999989</v>
      </c>
      <c r="H20" s="3">
        <f t="shared" ca="1" si="0"/>
        <v>84.699999999999989</v>
      </c>
      <c r="I20" s="2">
        <f t="shared" ca="1" si="1"/>
        <v>14.400000000000077</v>
      </c>
      <c r="J20" s="2">
        <f t="shared" ca="1" si="2"/>
        <v>0</v>
      </c>
      <c r="K20" s="2">
        <f t="shared" ca="1" si="13"/>
        <v>2014.3999999999994</v>
      </c>
      <c r="L20" s="3">
        <f t="shared" ca="1" si="14"/>
        <v>0</v>
      </c>
      <c r="M20" s="2">
        <f t="shared" ca="1" si="15"/>
        <v>8.837631981889615</v>
      </c>
      <c r="N20" s="2">
        <f t="shared" ca="1" si="3"/>
        <v>0</v>
      </c>
      <c r="O20">
        <f t="shared" ca="1" si="4"/>
        <v>0</v>
      </c>
      <c r="P20" s="18">
        <f t="shared" ca="1" si="5"/>
        <v>0.12617307692307761</v>
      </c>
      <c r="Q20" s="18">
        <f t="shared" ca="1" si="6"/>
        <v>19.440000000000104</v>
      </c>
      <c r="R20" s="25">
        <f t="shared" ca="1" si="7"/>
        <v>114.345</v>
      </c>
      <c r="S20" s="25">
        <f t="shared" ca="1" si="8"/>
        <v>223.60799999999998</v>
      </c>
      <c r="T20" s="26">
        <f t="shared" ca="1" si="9"/>
        <v>0.11985124845050533</v>
      </c>
    </row>
    <row r="21" spans="3:20" x14ac:dyDescent="0.2">
      <c r="C21" s="3">
        <v>11</v>
      </c>
      <c r="D21" s="2">
        <f t="shared" ca="1" si="10"/>
        <v>14.400000000000077</v>
      </c>
      <c r="E21" s="3">
        <f ca="1">COUNTIF(N$11:N20,C21)*$I$4</f>
        <v>1000</v>
      </c>
      <c r="F21" s="3">
        <f t="shared" ca="1" si="11"/>
        <v>1014.4000000000001</v>
      </c>
      <c r="G21" s="2">
        <f t="shared" ca="1" si="12"/>
        <v>52.2</v>
      </c>
      <c r="H21" s="3">
        <f t="shared" ca="1" si="0"/>
        <v>52.2</v>
      </c>
      <c r="I21" s="2">
        <f t="shared" ca="1" si="1"/>
        <v>962.2</v>
      </c>
      <c r="J21" s="2">
        <f t="shared" ca="1" si="2"/>
        <v>0</v>
      </c>
      <c r="K21" s="2">
        <f t="shared" ca="1" si="13"/>
        <v>1962.1999999999994</v>
      </c>
      <c r="L21" s="3">
        <f t="shared" ca="1" si="14"/>
        <v>0</v>
      </c>
      <c r="M21" s="2">
        <f t="shared" ca="1" si="15"/>
        <v>9.6889825680513901</v>
      </c>
      <c r="N21" s="2">
        <f t="shared" ca="1" si="3"/>
        <v>0</v>
      </c>
      <c r="O21">
        <f t="shared" ca="1" si="4"/>
        <v>0</v>
      </c>
      <c r="P21" s="18">
        <f t="shared" ca="1" si="5"/>
        <v>8.4308149038461568</v>
      </c>
      <c r="Q21" s="18">
        <f t="shared" ca="1" si="6"/>
        <v>1298.9700000000003</v>
      </c>
      <c r="R21" s="25">
        <f t="shared" ca="1" si="7"/>
        <v>70.470000000000013</v>
      </c>
      <c r="S21" s="25">
        <f t="shared" ca="1" si="8"/>
        <v>137.80800000000002</v>
      </c>
      <c r="T21" s="26">
        <f ca="1">I21/$D$4</f>
        <v>8.0083938374358077</v>
      </c>
    </row>
    <row r="22" spans="3:20" x14ac:dyDescent="0.2">
      <c r="C22" s="3">
        <v>12</v>
      </c>
      <c r="D22" s="2">
        <f t="shared" ca="1" si="10"/>
        <v>962.2</v>
      </c>
      <c r="E22" s="3">
        <f ca="1">COUNTIF(N$11:N21,C22)*$I$4</f>
        <v>0</v>
      </c>
      <c r="F22" s="3">
        <f t="shared" ca="1" si="11"/>
        <v>962.2</v>
      </c>
      <c r="G22" s="2">
        <f t="shared" ca="1" si="12"/>
        <v>199.4</v>
      </c>
      <c r="H22" s="3">
        <f t="shared" ca="1" si="0"/>
        <v>199.4</v>
      </c>
      <c r="I22" s="2">
        <f t="shared" ca="1" si="1"/>
        <v>762.80000000000007</v>
      </c>
      <c r="J22" s="2">
        <f t="shared" ca="1" si="2"/>
        <v>0</v>
      </c>
      <c r="K22" s="2">
        <f t="shared" ca="1" si="13"/>
        <v>1762.7999999999993</v>
      </c>
      <c r="L22" s="3">
        <f t="shared" ca="1" si="14"/>
        <v>0</v>
      </c>
      <c r="M22" s="2">
        <f t="shared" ca="1" si="15"/>
        <v>10.828918266841249</v>
      </c>
      <c r="N22" s="2">
        <f t="shared" ca="1" si="3"/>
        <v>0</v>
      </c>
      <c r="O22">
        <f t="shared" ca="1" si="4"/>
        <v>0</v>
      </c>
      <c r="P22" s="18">
        <f t="shared" ca="1" si="5"/>
        <v>6.683668269230771</v>
      </c>
      <c r="Q22" s="18">
        <f t="shared" ca="1" si="6"/>
        <v>1029.7800000000002</v>
      </c>
      <c r="R22" s="25">
        <f t="shared" ca="1" si="7"/>
        <v>269.19</v>
      </c>
      <c r="S22" s="25">
        <f t="shared" ca="1" si="8"/>
        <v>526.41600000000005</v>
      </c>
      <c r="T22" s="26">
        <f t="shared" ca="1" si="9"/>
        <v>6.348786966530902</v>
      </c>
    </row>
    <row r="23" spans="3:20" x14ac:dyDescent="0.2">
      <c r="C23" s="3">
        <v>13</v>
      </c>
      <c r="D23" s="2">
        <f t="shared" ca="1" si="10"/>
        <v>762.80000000000007</v>
      </c>
      <c r="E23" s="3">
        <f ca="1">COUNTIF(N$11:N22,C23)*$I$4</f>
        <v>1000</v>
      </c>
      <c r="F23" s="3">
        <f t="shared" ca="1" si="11"/>
        <v>1762.8000000000002</v>
      </c>
      <c r="G23" s="2">
        <f t="shared" ca="1" si="12"/>
        <v>77.3</v>
      </c>
      <c r="H23" s="3">
        <f t="shared" ca="1" si="0"/>
        <v>77.3</v>
      </c>
      <c r="I23" s="2">
        <f t="shared" ca="1" si="1"/>
        <v>1685.5000000000002</v>
      </c>
      <c r="J23" s="2">
        <f t="shared" ca="1" si="2"/>
        <v>0</v>
      </c>
      <c r="K23" s="2">
        <f t="shared" ca="1" si="13"/>
        <v>1685.4999999999993</v>
      </c>
      <c r="L23" s="3">
        <f t="shared" ca="1" si="14"/>
        <v>1</v>
      </c>
      <c r="M23" s="2">
        <f t="shared" ca="1" si="15"/>
        <v>9.4722285879830377</v>
      </c>
      <c r="N23" s="2">
        <f t="shared" ca="1" si="3"/>
        <v>22</v>
      </c>
      <c r="O23">
        <f t="shared" ca="1" si="4"/>
        <v>0</v>
      </c>
      <c r="P23" s="18">
        <f t="shared" ca="1" si="5"/>
        <v>14.768383413461544</v>
      </c>
      <c r="Q23" s="18">
        <f t="shared" ca="1" si="6"/>
        <v>2275.4250000000006</v>
      </c>
      <c r="R23" s="25">
        <f t="shared" ca="1" si="7"/>
        <v>104.355</v>
      </c>
      <c r="S23" s="25">
        <f t="shared" ca="1" si="8"/>
        <v>204.072</v>
      </c>
      <c r="T23" s="26">
        <f t="shared" ca="1" si="9"/>
        <v>14.028422171064284</v>
      </c>
    </row>
    <row r="24" spans="3:20" x14ac:dyDescent="0.2">
      <c r="C24" s="3">
        <v>14</v>
      </c>
      <c r="D24" s="2">
        <f t="shared" ca="1" si="10"/>
        <v>1685.5000000000002</v>
      </c>
      <c r="E24" s="3">
        <f ca="1">COUNTIF(N$11:N23,C24)*$I$4</f>
        <v>0</v>
      </c>
      <c r="F24" s="3">
        <f t="shared" ca="1" si="11"/>
        <v>1685.5000000000002</v>
      </c>
      <c r="G24" s="2">
        <f t="shared" ca="1" si="12"/>
        <v>19.400000000000002</v>
      </c>
      <c r="H24" s="3">
        <f t="shared" ca="1" si="0"/>
        <v>19.400000000000002</v>
      </c>
      <c r="I24" s="2">
        <f t="shared" ca="1" si="1"/>
        <v>1666.1000000000001</v>
      </c>
      <c r="J24" s="2">
        <f t="shared" ca="1" si="2"/>
        <v>0</v>
      </c>
      <c r="K24" s="2">
        <f ca="1">K23-H24+L23*$I$4</f>
        <v>2666.0999999999995</v>
      </c>
      <c r="L24" s="3">
        <f t="shared" ca="1" si="14"/>
        <v>0</v>
      </c>
      <c r="M24" s="2">
        <f t="shared" ca="1" si="15"/>
        <v>10.341293125572978</v>
      </c>
      <c r="N24" s="2">
        <f t="shared" ca="1" si="3"/>
        <v>0</v>
      </c>
      <c r="O24">
        <f t="shared" ca="1" si="4"/>
        <v>0</v>
      </c>
      <c r="P24" s="18">
        <f t="shared" ca="1" si="5"/>
        <v>14.598400240384617</v>
      </c>
      <c r="Q24" s="18">
        <f t="shared" ca="1" si="6"/>
        <v>2249.2350000000001</v>
      </c>
      <c r="R24" s="25">
        <f t="shared" ca="1" si="7"/>
        <v>26.190000000000005</v>
      </c>
      <c r="S24" s="25">
        <f t="shared" ca="1" si="8"/>
        <v>51.216000000000008</v>
      </c>
      <c r="T24" s="26">
        <f t="shared" ca="1" si="9"/>
        <v>13.866955905790686</v>
      </c>
    </row>
    <row r="25" spans="3:20" x14ac:dyDescent="0.2">
      <c r="C25" s="3">
        <v>15</v>
      </c>
      <c r="D25" s="2">
        <f t="shared" ca="1" si="10"/>
        <v>1666.1000000000001</v>
      </c>
      <c r="E25" s="3">
        <f ca="1">COUNTIF(N$11:N24,C25)*$I$4</f>
        <v>0</v>
      </c>
      <c r="F25" s="3">
        <f t="shared" ca="1" si="11"/>
        <v>1666.1000000000001</v>
      </c>
      <c r="G25" s="2">
        <f t="shared" ca="1" si="12"/>
        <v>-53.6</v>
      </c>
      <c r="H25" s="3">
        <f t="shared" ca="1" si="0"/>
        <v>-53.6</v>
      </c>
      <c r="I25" s="2">
        <f t="shared" ca="1" si="1"/>
        <v>1719.7</v>
      </c>
      <c r="J25" s="2">
        <f t="shared" ca="1" si="2"/>
        <v>0</v>
      </c>
      <c r="K25" s="2">
        <f t="shared" ca="1" si="13"/>
        <v>2719.6999999999994</v>
      </c>
      <c r="L25" s="3">
        <f t="shared" ca="1" si="14"/>
        <v>0</v>
      </c>
      <c r="M25" s="2">
        <f t="shared" ca="1" si="15"/>
        <v>11.569824969492085</v>
      </c>
      <c r="N25" s="2">
        <f t="shared" ca="1" si="3"/>
        <v>0</v>
      </c>
      <c r="O25">
        <f t="shared" ca="1" si="4"/>
        <v>0</v>
      </c>
      <c r="P25" s="18">
        <f t="shared" ca="1" si="5"/>
        <v>15.068044471153849</v>
      </c>
      <c r="Q25" s="18">
        <f t="shared" ca="1" si="6"/>
        <v>2321.5950000000003</v>
      </c>
      <c r="R25" s="25">
        <f t="shared" ca="1" si="7"/>
        <v>-72.360000000000014</v>
      </c>
      <c r="S25" s="25">
        <f t="shared" ca="1" si="8"/>
        <v>-141.50400000000002</v>
      </c>
      <c r="T25" s="26">
        <f t="shared" ca="1" si="9"/>
        <v>14.31306888613423</v>
      </c>
    </row>
    <row r="26" spans="3:20" x14ac:dyDescent="0.2">
      <c r="C26" s="3">
        <v>16</v>
      </c>
      <c r="D26" s="2">
        <f t="shared" ca="1" si="10"/>
        <v>1719.7</v>
      </c>
      <c r="E26" s="3">
        <f ca="1">COUNTIF(N$11:N25,C26)*$I$4</f>
        <v>0</v>
      </c>
      <c r="F26" s="3">
        <f t="shared" ca="1" si="11"/>
        <v>1719.7</v>
      </c>
      <c r="G26" s="2">
        <f t="shared" ca="1" si="12"/>
        <v>94.6</v>
      </c>
      <c r="H26" s="3">
        <f t="shared" ca="1" si="0"/>
        <v>94.6</v>
      </c>
      <c r="I26" s="2">
        <f t="shared" ca="1" si="1"/>
        <v>1625.1000000000001</v>
      </c>
      <c r="J26" s="2">
        <f t="shared" ca="1" si="2"/>
        <v>0</v>
      </c>
      <c r="K26" s="2">
        <f t="shared" ca="1" si="13"/>
        <v>2625.0999999999995</v>
      </c>
      <c r="L26" s="3">
        <f t="shared" ca="1" si="14"/>
        <v>0</v>
      </c>
      <c r="M26" s="2">
        <f t="shared" ca="1" si="15"/>
        <v>10.608029253443982</v>
      </c>
      <c r="N26" s="2">
        <f t="shared" ca="1" si="3"/>
        <v>0</v>
      </c>
      <c r="O26">
        <f t="shared" ca="1" si="4"/>
        <v>0</v>
      </c>
      <c r="P26" s="18">
        <f t="shared" ca="1" si="5"/>
        <v>14.239157451923079</v>
      </c>
      <c r="Q26" s="18">
        <f t="shared" ca="1" si="6"/>
        <v>2193.8850000000002</v>
      </c>
      <c r="R26" s="25">
        <f t="shared" ca="1" si="7"/>
        <v>127.71</v>
      </c>
      <c r="S26" s="25">
        <f t="shared" ca="1" si="8"/>
        <v>249.744</v>
      </c>
      <c r="T26" s="26">
        <f t="shared" ca="1" si="9"/>
        <v>13.525712767841332</v>
      </c>
    </row>
    <row r="27" spans="3:20" x14ac:dyDescent="0.2">
      <c r="C27" s="3">
        <v>17</v>
      </c>
      <c r="D27" s="2">
        <f t="shared" ca="1" si="10"/>
        <v>1625.1000000000001</v>
      </c>
      <c r="E27" s="3">
        <f ca="1">COUNTIF(N$11:N26,C27)*$I$4</f>
        <v>0</v>
      </c>
      <c r="F27" s="3">
        <f t="shared" ca="1" si="11"/>
        <v>1625.1000000000001</v>
      </c>
      <c r="G27" s="2">
        <f t="shared" ca="1" si="12"/>
        <v>135.6</v>
      </c>
      <c r="H27" s="3">
        <f t="shared" ca="1" si="0"/>
        <v>135.6</v>
      </c>
      <c r="I27" s="2">
        <f t="shared" ca="1" si="1"/>
        <v>1489.5000000000002</v>
      </c>
      <c r="J27" s="2">
        <f t="shared" ca="1" si="2"/>
        <v>0</v>
      </c>
      <c r="K27" s="2">
        <f t="shared" ca="1" si="13"/>
        <v>2489.4999999999995</v>
      </c>
      <c r="L27" s="3">
        <f t="shared" ca="1" si="14"/>
        <v>0</v>
      </c>
      <c r="M27" s="2">
        <f t="shared" ca="1" si="15"/>
        <v>9.5179109265379225</v>
      </c>
      <c r="N27" s="2">
        <f t="shared" ca="1" si="3"/>
        <v>0</v>
      </c>
      <c r="O27">
        <f t="shared" ca="1" si="4"/>
        <v>0</v>
      </c>
      <c r="P27" s="18">
        <f t="shared" ca="1" si="5"/>
        <v>13.051027644230773</v>
      </c>
      <c r="Q27" s="18">
        <f t="shared" ca="1" si="6"/>
        <v>2010.8250000000005</v>
      </c>
      <c r="R27" s="25">
        <f t="shared" ca="1" si="7"/>
        <v>183.06</v>
      </c>
      <c r="S27" s="25">
        <f t="shared" ca="1" si="8"/>
        <v>357.98399999999998</v>
      </c>
      <c r="T27" s="26">
        <f t="shared" ca="1" si="9"/>
        <v>12.39711351159908</v>
      </c>
    </row>
    <row r="28" spans="3:20" x14ac:dyDescent="0.2">
      <c r="C28" s="3">
        <v>18</v>
      </c>
      <c r="D28" s="2">
        <f t="shared" ca="1" si="10"/>
        <v>1489.5000000000002</v>
      </c>
      <c r="E28" s="3">
        <f ca="1">COUNTIF(N$11:N27,C28)*$I$4</f>
        <v>0</v>
      </c>
      <c r="F28" s="3">
        <f t="shared" ca="1" si="11"/>
        <v>1489.5000000000002</v>
      </c>
      <c r="G28" s="2">
        <f t="shared" ca="1" si="12"/>
        <v>185.2</v>
      </c>
      <c r="H28" s="3">
        <f t="shared" ca="1" si="0"/>
        <v>185.2</v>
      </c>
      <c r="I28" s="2">
        <f t="shared" ca="1" si="1"/>
        <v>1304.3000000000002</v>
      </c>
      <c r="J28" s="2">
        <f t="shared" ca="1" si="2"/>
        <v>0</v>
      </c>
      <c r="K28" s="2">
        <f t="shared" ca="1" si="13"/>
        <v>2304.2999999999997</v>
      </c>
      <c r="L28" s="3">
        <f t="shared" ca="1" si="14"/>
        <v>0</v>
      </c>
      <c r="M28" s="2">
        <f t="shared" ca="1" si="15"/>
        <v>7.8902255844196265</v>
      </c>
      <c r="N28" s="2">
        <f t="shared" ca="1" si="3"/>
        <v>0</v>
      </c>
      <c r="O28">
        <f t="shared" ca="1" si="4"/>
        <v>0</v>
      </c>
      <c r="P28" s="18">
        <f t="shared" ca="1" si="5"/>
        <v>11.428301682692311</v>
      </c>
      <c r="Q28" s="18">
        <f t="shared" ca="1" si="6"/>
        <v>1760.8050000000003</v>
      </c>
      <c r="R28" s="25">
        <f t="shared" ca="1" si="7"/>
        <v>250.02</v>
      </c>
      <c r="S28" s="25">
        <f t="shared" ca="1" si="8"/>
        <v>488.928</v>
      </c>
      <c r="T28" s="26">
        <f t="shared" ca="1" si="9"/>
        <v>10.855693288471757</v>
      </c>
    </row>
    <row r="29" spans="3:20" x14ac:dyDescent="0.2">
      <c r="C29" s="3">
        <v>19</v>
      </c>
      <c r="D29" s="2">
        <f t="shared" ca="1" si="10"/>
        <v>1304.3000000000002</v>
      </c>
      <c r="E29" s="3">
        <f ca="1">COUNTIF(N$11:N28,C29)*$I$4</f>
        <v>0</v>
      </c>
      <c r="F29" s="3">
        <f t="shared" ca="1" si="11"/>
        <v>1304.3000000000002</v>
      </c>
      <c r="G29" s="2">
        <f t="shared" ca="1" si="12"/>
        <v>-46</v>
      </c>
      <c r="H29" s="3">
        <f t="shared" ca="1" si="0"/>
        <v>-46</v>
      </c>
      <c r="I29" s="2">
        <f t="shared" ca="1" si="1"/>
        <v>1350.3000000000002</v>
      </c>
      <c r="J29" s="2">
        <f t="shared" ca="1" si="2"/>
        <v>0</v>
      </c>
      <c r="K29" s="2">
        <f t="shared" ca="1" si="13"/>
        <v>2350.2999999999997</v>
      </c>
      <c r="L29" s="3">
        <f t="shared" ca="1" si="14"/>
        <v>0</v>
      </c>
      <c r="M29" s="2">
        <f t="shared" ca="1" si="15"/>
        <v>9.6662800374717293</v>
      </c>
      <c r="N29" s="2">
        <f t="shared" ca="1" si="3"/>
        <v>0</v>
      </c>
      <c r="O29">
        <f t="shared" ca="1" si="4"/>
        <v>0</v>
      </c>
      <c r="P29" s="18">
        <f t="shared" ca="1" si="5"/>
        <v>11.831354567307695</v>
      </c>
      <c r="Q29" s="18">
        <f t="shared" ca="1" si="6"/>
        <v>1822.9050000000004</v>
      </c>
      <c r="R29" s="25">
        <f t="shared" ca="1" si="7"/>
        <v>-62.1</v>
      </c>
      <c r="S29" s="25">
        <f t="shared" ca="1" si="8"/>
        <v>-121.44000000000001</v>
      </c>
      <c r="T29" s="26">
        <f t="shared" ca="1" si="9"/>
        <v>11.238551443244202</v>
      </c>
    </row>
    <row r="30" spans="3:20" x14ac:dyDescent="0.2">
      <c r="C30" s="3">
        <v>20</v>
      </c>
      <c r="D30" s="2">
        <f t="shared" ca="1" si="10"/>
        <v>1350.3000000000002</v>
      </c>
      <c r="E30" s="3">
        <f ca="1">COUNTIF(N$11:N29,C30)*$I$4</f>
        <v>0</v>
      </c>
      <c r="F30" s="3">
        <f t="shared" ca="1" si="11"/>
        <v>1350.3000000000002</v>
      </c>
      <c r="G30" s="2">
        <f t="shared" ca="1" si="12"/>
        <v>152.19999999999999</v>
      </c>
      <c r="H30" s="3">
        <f t="shared" ca="1" si="0"/>
        <v>152.19999999999999</v>
      </c>
      <c r="I30" s="2">
        <f t="shared" ca="1" si="1"/>
        <v>1198.1000000000001</v>
      </c>
      <c r="J30" s="2">
        <f t="shared" ca="1" si="2"/>
        <v>0</v>
      </c>
      <c r="K30" s="2">
        <f t="shared" ca="1" si="13"/>
        <v>2198.1</v>
      </c>
      <c r="L30" s="3">
        <f t="shared" ca="1" si="14"/>
        <v>0</v>
      </c>
      <c r="M30" s="2">
        <f t="shared" ca="1" si="15"/>
        <v>11.083436646041921</v>
      </c>
      <c r="N30" s="2">
        <f t="shared" ca="1" si="3"/>
        <v>0</v>
      </c>
      <c r="O30">
        <f t="shared" ca="1" si="4"/>
        <v>0</v>
      </c>
      <c r="P30" s="18">
        <f t="shared" ca="1" si="5"/>
        <v>10.497775240384618</v>
      </c>
      <c r="Q30" s="18">
        <f t="shared" ca="1" si="6"/>
        <v>1617.4350000000004</v>
      </c>
      <c r="R30" s="25">
        <f t="shared" ca="1" si="7"/>
        <v>205.47</v>
      </c>
      <c r="S30" s="25">
        <f t="shared" ca="1" si="8"/>
        <v>401.80799999999999</v>
      </c>
      <c r="T30" s="26">
        <f t="shared" ca="1" si="9"/>
        <v>9.9717903311492844</v>
      </c>
    </row>
    <row r="31" spans="3:20" x14ac:dyDescent="0.2">
      <c r="C31" s="3">
        <v>21</v>
      </c>
      <c r="D31" s="2">
        <f t="shared" ca="1" si="10"/>
        <v>1198.1000000000001</v>
      </c>
      <c r="E31" s="3">
        <f ca="1">COUNTIF(N$11:N30,C31)*$I$4</f>
        <v>0</v>
      </c>
      <c r="F31" s="3">
        <f t="shared" ca="1" si="11"/>
        <v>1198.1000000000001</v>
      </c>
      <c r="G31" s="2">
        <f t="shared" ca="1" si="12"/>
        <v>114.69999999999999</v>
      </c>
      <c r="H31" s="3">
        <f t="shared" ca="1" si="0"/>
        <v>114.69999999999999</v>
      </c>
      <c r="I31" s="2">
        <f t="shared" ca="1" si="1"/>
        <v>1083.4000000000001</v>
      </c>
      <c r="J31" s="2">
        <f t="shared" ca="1" si="2"/>
        <v>0</v>
      </c>
      <c r="K31" s="2">
        <f t="shared" ca="1" si="13"/>
        <v>2083.4</v>
      </c>
      <c r="L31" s="3">
        <f t="shared" ca="1" si="14"/>
        <v>0</v>
      </c>
      <c r="M31" s="2">
        <f t="shared" ca="1" si="15"/>
        <v>8.7060044500321343</v>
      </c>
      <c r="N31" s="2">
        <f t="shared" ca="1" si="3"/>
        <v>0</v>
      </c>
      <c r="O31">
        <f t="shared" ca="1" si="4"/>
        <v>0</v>
      </c>
      <c r="P31" s="18">
        <f t="shared" ca="1" si="5"/>
        <v>9.4927716346153854</v>
      </c>
      <c r="Q31" s="18">
        <f t="shared" ca="1" si="6"/>
        <v>1462.5900000000001</v>
      </c>
      <c r="R31" s="25">
        <f t="shared" ca="1" si="7"/>
        <v>154.845</v>
      </c>
      <c r="S31" s="25">
        <f t="shared" ca="1" si="8"/>
        <v>302.80799999999999</v>
      </c>
      <c r="T31" s="26">
        <f t="shared" ca="1" si="9"/>
        <v>9.017141845227556</v>
      </c>
    </row>
    <row r="32" spans="3:20" x14ac:dyDescent="0.2">
      <c r="C32" s="3">
        <v>22</v>
      </c>
      <c r="D32" s="2">
        <f t="shared" ca="1" si="10"/>
        <v>1083.4000000000001</v>
      </c>
      <c r="E32" s="3">
        <f ca="1">COUNTIF(N$11:N31,C32)*$I$4</f>
        <v>1000</v>
      </c>
      <c r="F32" s="3">
        <f t="shared" ca="1" si="11"/>
        <v>2083.4</v>
      </c>
      <c r="G32" s="2">
        <f t="shared" ca="1" si="12"/>
        <v>30.200000000000003</v>
      </c>
      <c r="H32" s="3">
        <f t="shared" ca="1" si="0"/>
        <v>30.200000000000003</v>
      </c>
      <c r="I32" s="2">
        <f t="shared" ca="1" si="1"/>
        <v>2053.2000000000003</v>
      </c>
      <c r="J32" s="2">
        <f t="shared" ca="1" si="2"/>
        <v>0</v>
      </c>
      <c r="K32" s="2">
        <f t="shared" ca="1" si="13"/>
        <v>2053.2000000000003</v>
      </c>
      <c r="L32" s="3">
        <f t="shared" ca="1" si="14"/>
        <v>0</v>
      </c>
      <c r="M32" s="2">
        <f t="shared" ca="1" si="15"/>
        <v>9.4977062730541526</v>
      </c>
      <c r="N32" s="2">
        <f t="shared" ca="1" si="3"/>
        <v>0</v>
      </c>
      <c r="O32">
        <f t="shared" ca="1" si="4"/>
        <v>0</v>
      </c>
      <c r="P32" s="18">
        <f t="shared" ca="1" si="5"/>
        <v>17.990177884615388</v>
      </c>
      <c r="Q32" s="18">
        <f t="shared" ca="1" si="6"/>
        <v>2771.8200000000006</v>
      </c>
      <c r="R32" s="25">
        <f t="shared" ca="1" si="7"/>
        <v>40.770000000000003</v>
      </c>
      <c r="S32" s="25">
        <f t="shared" ca="1" si="8"/>
        <v>79.728000000000009</v>
      </c>
      <c r="T32" s="26">
        <f t="shared" ca="1" si="9"/>
        <v>17.088790508234464</v>
      </c>
    </row>
    <row r="33" spans="3:20" x14ac:dyDescent="0.2">
      <c r="C33" s="3">
        <v>23</v>
      </c>
      <c r="D33" s="2">
        <f t="shared" ca="1" si="10"/>
        <v>2053.2000000000003</v>
      </c>
      <c r="E33" s="3">
        <f ca="1">COUNTIF(N$11:N32,C33)*$I$4</f>
        <v>0</v>
      </c>
      <c r="F33" s="3">
        <f t="shared" ca="1" si="11"/>
        <v>2053.2000000000003</v>
      </c>
      <c r="G33" s="2">
        <f t="shared" ca="1" si="12"/>
        <v>71.599999999999994</v>
      </c>
      <c r="H33" s="3">
        <f t="shared" ca="1" si="0"/>
        <v>71.599999999999994</v>
      </c>
      <c r="I33" s="2">
        <f t="shared" ca="1" si="1"/>
        <v>1981.6000000000004</v>
      </c>
      <c r="J33" s="2">
        <f t="shared" ca="1" si="2"/>
        <v>0</v>
      </c>
      <c r="K33" s="2">
        <f t="shared" ca="1" si="13"/>
        <v>1981.6000000000004</v>
      </c>
      <c r="L33" s="3">
        <f t="shared" ca="1" si="14"/>
        <v>0</v>
      </c>
      <c r="M33" s="2">
        <f t="shared" ca="1" si="15"/>
        <v>10.289184998797449</v>
      </c>
      <c r="N33" s="2">
        <f t="shared" ca="1" si="3"/>
        <v>0</v>
      </c>
      <c r="O33">
        <f t="shared" ca="1" si="4"/>
        <v>0</v>
      </c>
      <c r="P33" s="18">
        <f t="shared" ca="1" si="5"/>
        <v>17.362817307692314</v>
      </c>
      <c r="Q33" s="18">
        <f t="shared" ca="1" si="6"/>
        <v>2675.1600000000008</v>
      </c>
      <c r="R33" s="25">
        <f t="shared" ca="1" si="7"/>
        <v>96.66</v>
      </c>
      <c r="S33" s="25">
        <f t="shared" ca="1" si="8"/>
        <v>189.024</v>
      </c>
      <c r="T33" s="26">
        <f t="shared" ca="1" si="9"/>
        <v>16.492863467327787</v>
      </c>
    </row>
    <row r="34" spans="3:20" x14ac:dyDescent="0.2">
      <c r="C34" s="3">
        <v>24</v>
      </c>
      <c r="D34" s="2">
        <f t="shared" ca="1" si="10"/>
        <v>1981.6000000000004</v>
      </c>
      <c r="E34" s="3">
        <f ca="1">COUNTIF(N$11:N33,C34)*$I$4</f>
        <v>0</v>
      </c>
      <c r="F34" s="3">
        <f t="shared" ca="1" si="11"/>
        <v>1981.6000000000004</v>
      </c>
      <c r="G34" s="2">
        <f t="shared" ca="1" si="12"/>
        <v>174.4</v>
      </c>
      <c r="H34" s="3">
        <f t="shared" ca="1" si="0"/>
        <v>174.4</v>
      </c>
      <c r="I34" s="2">
        <f t="shared" ca="1" si="1"/>
        <v>1807.2000000000003</v>
      </c>
      <c r="J34" s="2">
        <f t="shared" ca="1" si="2"/>
        <v>0</v>
      </c>
      <c r="K34" s="2">
        <f t="shared" ca="1" si="13"/>
        <v>1807.2000000000003</v>
      </c>
      <c r="L34" s="3">
        <f t="shared" ca="1" si="14"/>
        <v>0</v>
      </c>
      <c r="M34" s="2">
        <f t="shared" ca="1" si="15"/>
        <v>11.52661242168902</v>
      </c>
      <c r="N34" s="2">
        <f t="shared" ca="1" si="3"/>
        <v>0</v>
      </c>
      <c r="O34">
        <f t="shared" ca="1" si="4"/>
        <v>0</v>
      </c>
      <c r="P34" s="18">
        <f t="shared" ca="1" si="5"/>
        <v>15.834721153846159</v>
      </c>
      <c r="Q34" s="18">
        <f t="shared" ca="1" si="6"/>
        <v>2439.7200000000007</v>
      </c>
      <c r="R34" s="25">
        <f t="shared" ca="1" si="7"/>
        <v>235.44000000000003</v>
      </c>
      <c r="S34" s="25">
        <f t="shared" ca="1" si="8"/>
        <v>460.41600000000005</v>
      </c>
      <c r="T34" s="26">
        <f t="shared" ca="1" si="9"/>
        <v>15.041331680538342</v>
      </c>
    </row>
    <row r="35" spans="3:20" x14ac:dyDescent="0.2">
      <c r="C35" s="3">
        <v>25</v>
      </c>
      <c r="D35" s="2">
        <f t="shared" ca="1" si="10"/>
        <v>1807.2000000000003</v>
      </c>
      <c r="E35" s="3">
        <f ca="1">COUNTIF(N$11:N34,C35)*$I$4</f>
        <v>0</v>
      </c>
      <c r="F35" s="3">
        <f t="shared" ca="1" si="11"/>
        <v>1807.2000000000003</v>
      </c>
      <c r="G35" s="2">
        <f t="shared" ca="1" si="12"/>
        <v>37.6</v>
      </c>
      <c r="H35" s="3">
        <f t="shared" ca="1" si="0"/>
        <v>37.6</v>
      </c>
      <c r="I35" s="2">
        <f t="shared" ca="1" si="1"/>
        <v>1769.6000000000004</v>
      </c>
      <c r="J35" s="2">
        <f t="shared" ca="1" si="2"/>
        <v>0</v>
      </c>
      <c r="K35" s="2">
        <f t="shared" ca="1" si="13"/>
        <v>1769.6000000000004</v>
      </c>
      <c r="L35" s="3">
        <f t="shared" ca="1" si="14"/>
        <v>0</v>
      </c>
      <c r="M35" s="2">
        <f t="shared" ca="1" si="15"/>
        <v>11.292897522775757</v>
      </c>
      <c r="N35" s="2">
        <f t="shared" ca="1" si="3"/>
        <v>0</v>
      </c>
      <c r="O35">
        <f t="shared" ca="1" si="4"/>
        <v>0</v>
      </c>
      <c r="P35" s="18">
        <f t="shared" ca="1" si="5"/>
        <v>15.505269230769235</v>
      </c>
      <c r="Q35" s="18">
        <f t="shared" ca="1" si="6"/>
        <v>2388.9600000000005</v>
      </c>
      <c r="R35" s="25">
        <f t="shared" ca="1" si="7"/>
        <v>50.760000000000005</v>
      </c>
      <c r="S35" s="25">
        <f t="shared" ca="1" si="8"/>
        <v>99.26400000000001</v>
      </c>
      <c r="T35" s="26">
        <f t="shared" ca="1" si="9"/>
        <v>14.728386754028691</v>
      </c>
    </row>
    <row r="36" spans="3:20" x14ac:dyDescent="0.2">
      <c r="C36" s="3">
        <v>26</v>
      </c>
      <c r="D36" s="2">
        <f t="shared" ca="1" si="10"/>
        <v>1769.6000000000004</v>
      </c>
      <c r="E36" s="3">
        <f ca="1">COUNTIF(N$11:N35,C36)*$I$4</f>
        <v>0</v>
      </c>
      <c r="F36" s="3">
        <f t="shared" ca="1" si="11"/>
        <v>1769.6000000000004</v>
      </c>
      <c r="G36" s="2">
        <f t="shared" ca="1" si="12"/>
        <v>90.399999999999991</v>
      </c>
      <c r="H36" s="3">
        <f t="shared" ca="1" si="0"/>
        <v>90.399999999999991</v>
      </c>
      <c r="I36" s="2">
        <f t="shared" ca="1" si="1"/>
        <v>1679.2000000000003</v>
      </c>
      <c r="J36" s="2">
        <f t="shared" ca="1" si="2"/>
        <v>0</v>
      </c>
      <c r="K36" s="2">
        <f t="shared" ca="1" si="13"/>
        <v>1679.2000000000003</v>
      </c>
      <c r="L36" s="3">
        <f t="shared" ca="1" si="14"/>
        <v>1</v>
      </c>
      <c r="M36" s="2">
        <f t="shared" ca="1" si="15"/>
        <v>11.602975612816264</v>
      </c>
      <c r="N36" s="2">
        <f t="shared" ca="1" si="3"/>
        <v>37</v>
      </c>
      <c r="O36">
        <f t="shared" ca="1" si="4"/>
        <v>0</v>
      </c>
      <c r="P36" s="18">
        <f t="shared" ca="1" si="5"/>
        <v>14.713182692307697</v>
      </c>
      <c r="Q36" s="18">
        <f t="shared" ca="1" si="6"/>
        <v>2266.9200000000005</v>
      </c>
      <c r="R36" s="25">
        <f t="shared" ca="1" si="7"/>
        <v>122.03999999999999</v>
      </c>
      <c r="S36" s="25">
        <f t="shared" ca="1" si="8"/>
        <v>238.65599999999998</v>
      </c>
      <c r="T36" s="26">
        <f t="shared" ca="1" si="9"/>
        <v>13.975987249867188</v>
      </c>
    </row>
    <row r="37" spans="3:20" x14ac:dyDescent="0.2">
      <c r="C37" s="3">
        <v>27</v>
      </c>
      <c r="D37" s="2">
        <f t="shared" ca="1" si="10"/>
        <v>1679.2000000000003</v>
      </c>
      <c r="E37" s="3">
        <f ca="1">COUNTIF(N$11:N36,C37)*$I$4</f>
        <v>0</v>
      </c>
      <c r="F37" s="3">
        <f t="shared" ca="1" si="11"/>
        <v>1679.2000000000003</v>
      </c>
      <c r="G37" s="2">
        <f t="shared" ca="1" si="12"/>
        <v>92.1</v>
      </c>
      <c r="H37" s="3">
        <f t="shared" ca="1" si="0"/>
        <v>92.1</v>
      </c>
      <c r="I37" s="2">
        <f t="shared" ca="1" si="1"/>
        <v>1587.1000000000004</v>
      </c>
      <c r="J37" s="2">
        <f t="shared" ca="1" si="2"/>
        <v>0</v>
      </c>
      <c r="K37" s="2">
        <f t="shared" ca="1" si="13"/>
        <v>2587.1000000000004</v>
      </c>
      <c r="L37" s="3">
        <f t="shared" ca="1" si="14"/>
        <v>0</v>
      </c>
      <c r="M37" s="2">
        <f t="shared" ca="1" si="15"/>
        <v>10.252565315127196</v>
      </c>
      <c r="N37" s="2">
        <f t="shared" ca="1" si="3"/>
        <v>0</v>
      </c>
      <c r="O37">
        <f t="shared" ca="1" si="4"/>
        <v>0</v>
      </c>
      <c r="P37" s="18">
        <f t="shared" ca="1" si="5"/>
        <v>13.90620072115385</v>
      </c>
      <c r="Q37" s="18">
        <f t="shared" ca="1" si="6"/>
        <v>2142.5850000000005</v>
      </c>
      <c r="R37" s="25">
        <f t="shared" ca="1" si="7"/>
        <v>124.33499999999999</v>
      </c>
      <c r="S37" s="25">
        <f t="shared" ca="1" si="8"/>
        <v>243.14400000000001</v>
      </c>
      <c r="T37" s="26">
        <f t="shared" ca="1" si="9"/>
        <v>13.209438639985837</v>
      </c>
    </row>
    <row r="38" spans="3:20" x14ac:dyDescent="0.2">
      <c r="C38" s="3">
        <v>28</v>
      </c>
      <c r="D38" s="2">
        <f t="shared" ca="1" si="10"/>
        <v>1587.1000000000004</v>
      </c>
      <c r="E38" s="3">
        <f ca="1">COUNTIF(N$11:N37,C38)*$I$4</f>
        <v>0</v>
      </c>
      <c r="F38" s="3">
        <f t="shared" ca="1" si="11"/>
        <v>1587.1000000000004</v>
      </c>
      <c r="G38" s="2">
        <f t="shared" ca="1" si="12"/>
        <v>149.79999999999998</v>
      </c>
      <c r="H38" s="3">
        <f t="shared" ca="1" si="0"/>
        <v>149.79999999999998</v>
      </c>
      <c r="I38" s="2">
        <f t="shared" ca="1" si="1"/>
        <v>1437.3000000000004</v>
      </c>
      <c r="J38" s="2">
        <f t="shared" ca="1" si="2"/>
        <v>0</v>
      </c>
      <c r="K38" s="2">
        <f t="shared" ca="1" si="13"/>
        <v>2437.3000000000002</v>
      </c>
      <c r="L38" s="3">
        <f t="shared" ca="1" si="14"/>
        <v>0</v>
      </c>
      <c r="M38" s="2">
        <f t="shared" ca="1" si="15"/>
        <v>9.5253994984329537</v>
      </c>
      <c r="N38" s="2">
        <f t="shared" ca="1" si="3"/>
        <v>0</v>
      </c>
      <c r="O38">
        <f t="shared" ca="1" si="4"/>
        <v>0</v>
      </c>
      <c r="P38" s="18">
        <f t="shared" ca="1" si="5"/>
        <v>12.593650240384621</v>
      </c>
      <c r="Q38" s="18">
        <f t="shared" ca="1" si="6"/>
        <v>1940.3550000000007</v>
      </c>
      <c r="R38" s="25">
        <f t="shared" ca="1" si="7"/>
        <v>202.23</v>
      </c>
      <c r="S38" s="25">
        <f t="shared" ca="1" si="8"/>
        <v>395.47199999999998</v>
      </c>
      <c r="T38" s="26">
        <f t="shared" ca="1" si="9"/>
        <v>11.962652735966003</v>
      </c>
    </row>
    <row r="39" spans="3:20" x14ac:dyDescent="0.2">
      <c r="C39" s="3">
        <v>29</v>
      </c>
      <c r="D39" s="2">
        <f t="shared" ca="1" si="10"/>
        <v>1437.3000000000004</v>
      </c>
      <c r="E39" s="3">
        <f ca="1">COUNTIF(N$11:N38,C39)*$I$4</f>
        <v>0</v>
      </c>
      <c r="F39" s="3">
        <f t="shared" ca="1" si="11"/>
        <v>1437.3000000000004</v>
      </c>
      <c r="G39" s="2">
        <f t="shared" ca="1" si="12"/>
        <v>181</v>
      </c>
      <c r="H39" s="3">
        <f t="shared" ca="1" si="0"/>
        <v>181</v>
      </c>
      <c r="I39" s="2">
        <f t="shared" ca="1" si="1"/>
        <v>1256.3000000000004</v>
      </c>
      <c r="J39" s="2">
        <f t="shared" ca="1" si="2"/>
        <v>0</v>
      </c>
      <c r="K39" s="2">
        <f t="shared" ca="1" si="13"/>
        <v>2256.3000000000002</v>
      </c>
      <c r="L39" s="3">
        <f t="shared" ca="1" si="14"/>
        <v>0</v>
      </c>
      <c r="M39" s="2">
        <f t="shared" ca="1" si="15"/>
        <v>10.893573277546333</v>
      </c>
      <c r="N39" s="2">
        <f t="shared" ca="1" si="3"/>
        <v>0</v>
      </c>
      <c r="O39">
        <f t="shared" ca="1" si="4"/>
        <v>0</v>
      </c>
      <c r="P39" s="18">
        <f t="shared" ca="1" si="5"/>
        <v>11.007724759615389</v>
      </c>
      <c r="Q39" s="18">
        <f t="shared" ca="1" si="6"/>
        <v>1696.0050000000006</v>
      </c>
      <c r="R39" s="25">
        <f t="shared" ca="1" si="7"/>
        <v>244.35000000000002</v>
      </c>
      <c r="S39" s="25">
        <f t="shared" ca="1" si="8"/>
        <v>477.84000000000003</v>
      </c>
      <c r="T39" s="26">
        <f t="shared" ca="1" si="9"/>
        <v>10.456189126970076</v>
      </c>
    </row>
    <row r="40" spans="3:20" x14ac:dyDescent="0.2">
      <c r="C40" s="3">
        <v>30</v>
      </c>
      <c r="D40" s="2">
        <f t="shared" ca="1" si="10"/>
        <v>1256.3000000000004</v>
      </c>
      <c r="E40" s="3">
        <f ca="1">COUNTIF(N$11:N39,C40)*$I$4</f>
        <v>0</v>
      </c>
      <c r="F40" s="3">
        <f t="shared" ca="1" si="11"/>
        <v>1256.3000000000004</v>
      </c>
      <c r="G40" s="2">
        <f t="shared" ca="1" si="12"/>
        <v>73.399999999999991</v>
      </c>
      <c r="H40" s="3">
        <f t="shared" ca="1" si="0"/>
        <v>73.399999999999991</v>
      </c>
      <c r="I40" s="2">
        <f t="shared" ca="1" si="1"/>
        <v>1182.9000000000003</v>
      </c>
      <c r="J40" s="2">
        <f t="shared" ca="1" si="2"/>
        <v>0</v>
      </c>
      <c r="K40" s="2">
        <f t="shared" ca="1" si="13"/>
        <v>2182.9</v>
      </c>
      <c r="L40" s="3">
        <f t="shared" ca="1" si="14"/>
        <v>0</v>
      </c>
      <c r="M40" s="2">
        <f t="shared" ca="1" si="15"/>
        <v>9.2234567211146992</v>
      </c>
      <c r="N40" s="2">
        <f t="shared" ca="1" si="3"/>
        <v>0</v>
      </c>
      <c r="O40">
        <f t="shared" ca="1" si="4"/>
        <v>0</v>
      </c>
      <c r="P40" s="18">
        <f t="shared" ca="1" si="5"/>
        <v>10.364592548076928</v>
      </c>
      <c r="Q40" s="18">
        <f t="shared" ca="1" si="6"/>
        <v>1596.9150000000006</v>
      </c>
      <c r="R40" s="25">
        <f t="shared" ca="1" si="7"/>
        <v>99.089999999999989</v>
      </c>
      <c r="S40" s="25">
        <f t="shared" ca="1" si="8"/>
        <v>193.77599999999998</v>
      </c>
      <c r="T40" s="26">
        <f t="shared" ca="1" si="9"/>
        <v>9.845280680007086</v>
      </c>
    </row>
    <row r="41" spans="3:20" x14ac:dyDescent="0.2">
      <c r="C41" s="3">
        <v>31</v>
      </c>
      <c r="D41" s="2">
        <f t="shared" ca="1" si="10"/>
        <v>1182.9000000000003</v>
      </c>
      <c r="E41" s="3">
        <f ca="1">COUNTIF(N$11:N40,C41)*$I$4</f>
        <v>0</v>
      </c>
      <c r="F41" s="3">
        <f t="shared" ca="1" si="11"/>
        <v>1182.9000000000003</v>
      </c>
      <c r="G41" s="2">
        <f t="shared" ca="1" si="12"/>
        <v>219.1</v>
      </c>
      <c r="H41" s="3">
        <f t="shared" ca="1" si="0"/>
        <v>219.1</v>
      </c>
      <c r="I41" s="2">
        <f t="shared" ca="1" si="1"/>
        <v>963.8000000000003</v>
      </c>
      <c r="J41" s="2">
        <f t="shared" ca="1" si="2"/>
        <v>0</v>
      </c>
      <c r="K41" s="2">
        <f t="shared" ca="1" si="13"/>
        <v>1963.8000000000002</v>
      </c>
      <c r="L41" s="3">
        <f t="shared" ca="1" si="14"/>
        <v>0</v>
      </c>
      <c r="M41" s="2">
        <f t="shared" ca="1" si="15"/>
        <v>11.163274644869613</v>
      </c>
      <c r="N41" s="2">
        <f t="shared" ca="1" si="3"/>
        <v>0</v>
      </c>
      <c r="O41">
        <f t="shared" ca="1" si="4"/>
        <v>0</v>
      </c>
      <c r="P41" s="18">
        <f t="shared" ca="1" si="5"/>
        <v>8.4448341346153892</v>
      </c>
      <c r="Q41" s="18">
        <f t="shared" ca="1" si="6"/>
        <v>1301.1300000000006</v>
      </c>
      <c r="R41" s="25">
        <f t="shared" ca="1" si="7"/>
        <v>295.78500000000003</v>
      </c>
      <c r="S41" s="25">
        <f t="shared" ca="1" si="8"/>
        <v>578.42399999999998</v>
      </c>
      <c r="T41" s="26">
        <f t="shared" ca="1" si="9"/>
        <v>8.0217106428191993</v>
      </c>
    </row>
    <row r="42" spans="3:20" x14ac:dyDescent="0.2">
      <c r="C42" s="3">
        <v>32</v>
      </c>
      <c r="D42" s="2">
        <f t="shared" ca="1" si="10"/>
        <v>963.8000000000003</v>
      </c>
      <c r="E42" s="3">
        <f ca="1">COUNTIF(N$11:N41,C42)*$I$4</f>
        <v>0</v>
      </c>
      <c r="F42" s="3">
        <f t="shared" ca="1" si="11"/>
        <v>963.8000000000003</v>
      </c>
      <c r="G42" s="2">
        <f t="shared" ca="1" si="12"/>
        <v>-38.1</v>
      </c>
      <c r="H42" s="3">
        <f t="shared" ca="1" si="0"/>
        <v>-38.1</v>
      </c>
      <c r="I42" s="2">
        <f t="shared" ca="1" si="1"/>
        <v>1001.9000000000003</v>
      </c>
      <c r="J42" s="2">
        <f t="shared" ca="1" si="2"/>
        <v>0</v>
      </c>
      <c r="K42" s="2">
        <f t="shared" ca="1" si="13"/>
        <v>2001.9</v>
      </c>
      <c r="L42" s="3">
        <f t="shared" ca="1" si="14"/>
        <v>0</v>
      </c>
      <c r="M42" s="2">
        <f t="shared" ca="1" si="15"/>
        <v>9.8870963119739272</v>
      </c>
      <c r="N42" s="2">
        <f t="shared" ca="1" si="3"/>
        <v>0</v>
      </c>
      <c r="O42">
        <f t="shared" ca="1" si="4"/>
        <v>0</v>
      </c>
      <c r="P42" s="18">
        <f t="shared" ca="1" si="5"/>
        <v>8.7786670673076959</v>
      </c>
      <c r="Q42" s="18">
        <f t="shared" ca="1" si="6"/>
        <v>1352.5650000000005</v>
      </c>
      <c r="R42" s="25">
        <f t="shared" ca="1" si="7"/>
        <v>-51.435000000000002</v>
      </c>
      <c r="S42" s="25">
        <f t="shared" ca="1" si="8"/>
        <v>-100.584</v>
      </c>
      <c r="T42" s="26">
        <f t="shared" ca="1" si="9"/>
        <v>8.3388170710111584</v>
      </c>
    </row>
    <row r="43" spans="3:20" x14ac:dyDescent="0.2">
      <c r="C43" s="3">
        <v>33</v>
      </c>
      <c r="D43" s="2">
        <f t="shared" ca="1" si="10"/>
        <v>1001.9000000000003</v>
      </c>
      <c r="E43" s="3">
        <f ca="1">COUNTIF(N$11:N42,C43)*$I$4</f>
        <v>0</v>
      </c>
      <c r="F43" s="3">
        <f t="shared" ca="1" si="11"/>
        <v>1001.9000000000003</v>
      </c>
      <c r="G43" s="2">
        <f t="shared" ca="1" si="12"/>
        <v>253.29999999999998</v>
      </c>
      <c r="H43" s="3">
        <f t="shared" ca="1" si="0"/>
        <v>253.29999999999998</v>
      </c>
      <c r="I43" s="2">
        <f t="shared" ca="1" si="1"/>
        <v>748.60000000000036</v>
      </c>
      <c r="J43" s="2">
        <f t="shared" ca="1" si="2"/>
        <v>0</v>
      </c>
      <c r="K43" s="2">
        <f t="shared" ca="1" si="13"/>
        <v>1748.6000000000001</v>
      </c>
      <c r="L43" s="3">
        <f t="shared" ca="1" si="14"/>
        <v>0</v>
      </c>
      <c r="M43" s="2">
        <f t="shared" ca="1" si="15"/>
        <v>8.5826293346644391</v>
      </c>
      <c r="N43" s="2">
        <f t="shared" ca="1" si="3"/>
        <v>0</v>
      </c>
      <c r="O43">
        <f t="shared" ca="1" si="4"/>
        <v>0</v>
      </c>
      <c r="P43" s="18">
        <f t="shared" ca="1" si="5"/>
        <v>6.5592475961538499</v>
      </c>
      <c r="Q43" s="18">
        <f t="shared" ca="1" si="6"/>
        <v>1010.6100000000006</v>
      </c>
      <c r="R43" s="25">
        <f t="shared" ca="1" si="7"/>
        <v>341.95499999999998</v>
      </c>
      <c r="S43" s="25">
        <f t="shared" ca="1" si="8"/>
        <v>668.71199999999999</v>
      </c>
      <c r="T43" s="26">
        <f t="shared" ca="1" si="9"/>
        <v>6.2306003187533232</v>
      </c>
    </row>
    <row r="44" spans="3:20" x14ac:dyDescent="0.2">
      <c r="C44" s="3">
        <v>34</v>
      </c>
      <c r="D44" s="2">
        <f t="shared" ca="1" si="10"/>
        <v>748.60000000000036</v>
      </c>
      <c r="E44" s="3">
        <f ca="1">COUNTIF(N$11:N43,C44)*$I$4</f>
        <v>0</v>
      </c>
      <c r="F44" s="3">
        <f t="shared" ca="1" si="11"/>
        <v>748.60000000000036</v>
      </c>
      <c r="G44" s="2">
        <f t="shared" ca="1" si="12"/>
        <v>161.9</v>
      </c>
      <c r="H44" s="3">
        <f t="shared" ca="1" si="0"/>
        <v>161.9</v>
      </c>
      <c r="I44" s="2">
        <f t="shared" ca="1" si="1"/>
        <v>586.70000000000039</v>
      </c>
      <c r="J44" s="2">
        <f t="shared" ca="1" si="2"/>
        <v>0</v>
      </c>
      <c r="K44" s="2">
        <f t="shared" ca="1" si="13"/>
        <v>1586.7</v>
      </c>
      <c r="L44" s="3">
        <f t="shared" ca="1" si="14"/>
        <v>1</v>
      </c>
      <c r="M44" s="2">
        <f t="shared" ca="1" si="15"/>
        <v>11.928861930871259</v>
      </c>
      <c r="N44" s="2">
        <f t="shared" ca="1" si="3"/>
        <v>45</v>
      </c>
      <c r="O44">
        <f t="shared" ca="1" si="4"/>
        <v>0</v>
      </c>
      <c r="P44" s="18">
        <f t="shared" ca="1" si="5"/>
        <v>5.1406766826923116</v>
      </c>
      <c r="Q44" s="18">
        <f t="shared" ca="1" si="6"/>
        <v>792.04500000000053</v>
      </c>
      <c r="R44" s="25">
        <f t="shared" ca="1" si="7"/>
        <v>218.56500000000003</v>
      </c>
      <c r="S44" s="25">
        <f t="shared" ca="1" si="8"/>
        <v>427.41600000000005</v>
      </c>
      <c r="T44" s="26">
        <f t="shared" ca="1" si="9"/>
        <v>4.8831060740216081</v>
      </c>
    </row>
    <row r="45" spans="3:20" x14ac:dyDescent="0.2">
      <c r="C45" s="3">
        <v>35</v>
      </c>
      <c r="D45" s="2">
        <f t="shared" ca="1" si="10"/>
        <v>586.70000000000039</v>
      </c>
      <c r="E45" s="3">
        <f ca="1">COUNTIF(N$11:N44,C45)*$I$4</f>
        <v>0</v>
      </c>
      <c r="F45" s="3">
        <f t="shared" ca="1" si="11"/>
        <v>586.70000000000039</v>
      </c>
      <c r="G45" s="2">
        <f t="shared" ca="1" si="12"/>
        <v>174.29999999999998</v>
      </c>
      <c r="H45" s="3">
        <f t="shared" ca="1" si="0"/>
        <v>174.29999999999998</v>
      </c>
      <c r="I45" s="2">
        <f t="shared" ca="1" si="1"/>
        <v>412.40000000000043</v>
      </c>
      <c r="J45" s="2">
        <f t="shared" ca="1" si="2"/>
        <v>0</v>
      </c>
      <c r="K45" s="2">
        <f t="shared" ca="1" si="13"/>
        <v>2412.4</v>
      </c>
      <c r="L45" s="3">
        <f t="shared" ca="1" si="14"/>
        <v>0</v>
      </c>
      <c r="M45" s="2">
        <f t="shared" ca="1" si="15"/>
        <v>9.5473531069636604</v>
      </c>
      <c r="N45" s="2">
        <f t="shared" ca="1" si="3"/>
        <v>0</v>
      </c>
      <c r="O45">
        <f t="shared" ca="1" si="4"/>
        <v>0</v>
      </c>
      <c r="P45" s="18">
        <f t="shared" ca="1" si="5"/>
        <v>3.6134567307692347</v>
      </c>
      <c r="Q45" s="18">
        <f t="shared" ca="1" si="6"/>
        <v>556.74000000000058</v>
      </c>
      <c r="R45" s="25">
        <f t="shared" ca="1" si="7"/>
        <v>235.30499999999998</v>
      </c>
      <c r="S45" s="25">
        <f t="shared" ca="1" si="8"/>
        <v>460.15199999999999</v>
      </c>
      <c r="T45" s="26">
        <f t="shared" ca="1" si="9"/>
        <v>3.4324065875686243</v>
      </c>
    </row>
    <row r="46" spans="3:20" x14ac:dyDescent="0.2">
      <c r="C46" s="3">
        <v>36</v>
      </c>
      <c r="D46" s="2">
        <f t="shared" ca="1" si="10"/>
        <v>412.40000000000043</v>
      </c>
      <c r="E46" s="3">
        <f ca="1">COUNTIF(N$11:N45,C46)*$I$4</f>
        <v>0</v>
      </c>
      <c r="F46" s="3">
        <f t="shared" ca="1" si="11"/>
        <v>412.40000000000043</v>
      </c>
      <c r="G46" s="2">
        <f t="shared" ca="1" si="12"/>
        <v>9.6</v>
      </c>
      <c r="H46" s="3">
        <f t="shared" ca="1" si="0"/>
        <v>9.6</v>
      </c>
      <c r="I46" s="2">
        <f t="shared" ca="1" si="1"/>
        <v>402.80000000000041</v>
      </c>
      <c r="J46" s="2">
        <f t="shared" ca="1" si="2"/>
        <v>0</v>
      </c>
      <c r="K46" s="2">
        <f t="shared" ca="1" si="13"/>
        <v>2402.8000000000002</v>
      </c>
      <c r="L46" s="3">
        <f t="shared" ca="1" si="14"/>
        <v>0</v>
      </c>
      <c r="M46" s="2">
        <f t="shared" ca="1" si="15"/>
        <v>9.1565145486229298</v>
      </c>
      <c r="N46" s="2">
        <f t="shared" ca="1" si="3"/>
        <v>0</v>
      </c>
      <c r="O46">
        <f t="shared" ca="1" si="4"/>
        <v>0</v>
      </c>
      <c r="P46" s="18">
        <f t="shared" ca="1" si="5"/>
        <v>3.5293413461538496</v>
      </c>
      <c r="Q46" s="18">
        <f t="shared" ca="1" si="6"/>
        <v>543.78000000000054</v>
      </c>
      <c r="R46" s="25">
        <f t="shared" ca="1" si="7"/>
        <v>12.96</v>
      </c>
      <c r="S46" s="25">
        <f t="shared" ca="1" si="8"/>
        <v>25.344000000000001</v>
      </c>
      <c r="T46" s="26">
        <f t="shared" ca="1" si="9"/>
        <v>3.3525057552682873</v>
      </c>
    </row>
    <row r="47" spans="3:20" x14ac:dyDescent="0.2">
      <c r="C47" s="3">
        <v>37</v>
      </c>
      <c r="D47" s="2">
        <f t="shared" ca="1" si="10"/>
        <v>402.80000000000041</v>
      </c>
      <c r="E47" s="3">
        <f ca="1">COUNTIF(N$11:N46,C47)*$I$4</f>
        <v>1000</v>
      </c>
      <c r="F47" s="3">
        <f t="shared" ca="1" si="11"/>
        <v>1402.8000000000004</v>
      </c>
      <c r="G47" s="2">
        <f t="shared" ca="1" si="12"/>
        <v>277.70000000000005</v>
      </c>
      <c r="H47" s="3">
        <f t="shared" ca="1" si="0"/>
        <v>277.70000000000005</v>
      </c>
      <c r="I47" s="2">
        <f t="shared" ca="1" si="1"/>
        <v>1125.1000000000004</v>
      </c>
      <c r="J47" s="2">
        <f t="shared" ca="1" si="2"/>
        <v>0</v>
      </c>
      <c r="K47" s="2">
        <f t="shared" ca="1" si="13"/>
        <v>2125.1000000000004</v>
      </c>
      <c r="L47" s="3">
        <f t="shared" ca="1" si="14"/>
        <v>0</v>
      </c>
      <c r="M47" s="2">
        <f t="shared" ca="1" si="15"/>
        <v>8.6787089628160832</v>
      </c>
      <c r="N47" s="2">
        <f t="shared" ca="1" si="3"/>
        <v>0</v>
      </c>
      <c r="O47">
        <f t="shared" ca="1" si="4"/>
        <v>0</v>
      </c>
      <c r="P47" s="18">
        <f t="shared" ca="1" si="5"/>
        <v>9.8581478365384658</v>
      </c>
      <c r="Q47" s="18">
        <f t="shared" ca="1" si="6"/>
        <v>1518.8850000000007</v>
      </c>
      <c r="R47" s="25">
        <f t="shared" ca="1" si="7"/>
        <v>374.8950000000001</v>
      </c>
      <c r="S47" s="25">
        <f t="shared" ca="1" si="8"/>
        <v>733.12800000000016</v>
      </c>
      <c r="T47" s="26">
        <f t="shared" ca="1" si="9"/>
        <v>9.3642110855321441</v>
      </c>
    </row>
    <row r="48" spans="3:20" x14ac:dyDescent="0.2">
      <c r="C48" s="3">
        <v>38</v>
      </c>
      <c r="D48" s="2">
        <f t="shared" ca="1" si="10"/>
        <v>1125.1000000000004</v>
      </c>
      <c r="E48" s="3">
        <f ca="1">COUNTIF(N$11:N47,C48)*$I$4</f>
        <v>0</v>
      </c>
      <c r="F48" s="3">
        <f t="shared" ca="1" si="11"/>
        <v>1125.1000000000004</v>
      </c>
      <c r="G48" s="2">
        <f t="shared" ca="1" si="12"/>
        <v>11.799999999999999</v>
      </c>
      <c r="H48" s="3">
        <f t="shared" ca="1" si="0"/>
        <v>11.799999999999999</v>
      </c>
      <c r="I48" s="2">
        <f t="shared" ca="1" si="1"/>
        <v>1113.3000000000004</v>
      </c>
      <c r="J48" s="2">
        <f t="shared" ca="1" si="2"/>
        <v>0</v>
      </c>
      <c r="K48" s="2">
        <f t="shared" ca="1" si="13"/>
        <v>2113.3000000000002</v>
      </c>
      <c r="L48" s="3">
        <f t="shared" ca="1" si="14"/>
        <v>0</v>
      </c>
      <c r="M48" s="2">
        <f t="shared" ca="1" si="15"/>
        <v>11.758057100810889</v>
      </c>
      <c r="N48" s="2">
        <f t="shared" ca="1" si="3"/>
        <v>0</v>
      </c>
      <c r="O48">
        <f t="shared" ca="1" si="4"/>
        <v>0</v>
      </c>
      <c r="P48" s="18">
        <f t="shared" ca="1" si="5"/>
        <v>9.7547560096153898</v>
      </c>
      <c r="Q48" s="18">
        <f t="shared" ca="1" si="6"/>
        <v>1502.9550000000006</v>
      </c>
      <c r="R48" s="25">
        <f t="shared" ca="1" si="7"/>
        <v>15.93</v>
      </c>
      <c r="S48" s="25">
        <f t="shared" ca="1" si="8"/>
        <v>31.151999999999997</v>
      </c>
      <c r="T48" s="26">
        <f t="shared" ca="1" si="9"/>
        <v>9.2659996458296483</v>
      </c>
    </row>
    <row r="49" spans="3:20" x14ac:dyDescent="0.2">
      <c r="C49" s="3">
        <v>39</v>
      </c>
      <c r="D49" s="2">
        <f t="shared" ca="1" si="10"/>
        <v>1113.3000000000004</v>
      </c>
      <c r="E49" s="3">
        <f ca="1">COUNTIF(N$11:N48,C49)*$I$4</f>
        <v>0</v>
      </c>
      <c r="F49" s="3">
        <f t="shared" ca="1" si="11"/>
        <v>1113.3000000000004</v>
      </c>
      <c r="G49" s="2">
        <f t="shared" ca="1" si="12"/>
        <v>180.1</v>
      </c>
      <c r="H49" s="3">
        <f t="shared" ca="1" si="0"/>
        <v>180.1</v>
      </c>
      <c r="I49" s="2">
        <f t="shared" ca="1" si="1"/>
        <v>933.20000000000039</v>
      </c>
      <c r="J49" s="2">
        <f t="shared" ca="1" si="2"/>
        <v>0</v>
      </c>
      <c r="K49" s="2">
        <f t="shared" ca="1" si="13"/>
        <v>1933.2000000000003</v>
      </c>
      <c r="L49" s="3">
        <f t="shared" ca="1" si="14"/>
        <v>0</v>
      </c>
      <c r="M49" s="2">
        <f t="shared" ca="1" si="15"/>
        <v>11.04392600829514</v>
      </c>
      <c r="N49" s="2">
        <f t="shared" ca="1" si="3"/>
        <v>0</v>
      </c>
      <c r="O49">
        <f t="shared" ca="1" si="4"/>
        <v>0</v>
      </c>
      <c r="P49" s="18">
        <f t="shared" ca="1" si="5"/>
        <v>8.1767163461538512</v>
      </c>
      <c r="Q49" s="18">
        <f t="shared" ca="1" si="6"/>
        <v>1259.8200000000006</v>
      </c>
      <c r="R49" s="25">
        <f t="shared" ca="1" si="7"/>
        <v>243.13500000000002</v>
      </c>
      <c r="S49" s="25">
        <f t="shared" ca="1" si="8"/>
        <v>475.464</v>
      </c>
      <c r="T49" s="26">
        <f t="shared" ca="1" si="9"/>
        <v>7.7670267398618771</v>
      </c>
    </row>
    <row r="50" spans="3:20" x14ac:dyDescent="0.2">
      <c r="C50" s="3">
        <v>40</v>
      </c>
      <c r="D50" s="2">
        <f t="shared" ca="1" si="10"/>
        <v>933.20000000000039</v>
      </c>
      <c r="E50" s="3">
        <f ca="1">COUNTIF(N$11:N49,C50)*$I$4</f>
        <v>0</v>
      </c>
      <c r="F50" s="3">
        <f t="shared" ca="1" si="11"/>
        <v>933.20000000000039</v>
      </c>
      <c r="G50" s="2">
        <f t="shared" ca="1" si="12"/>
        <v>51.2</v>
      </c>
      <c r="H50" s="3">
        <f t="shared" ca="1" si="0"/>
        <v>51.2</v>
      </c>
      <c r="I50" s="2">
        <f t="shared" ca="1" si="1"/>
        <v>882.00000000000034</v>
      </c>
      <c r="J50" s="2">
        <f t="shared" ca="1" si="2"/>
        <v>0</v>
      </c>
      <c r="K50" s="2">
        <f t="shared" ca="1" si="13"/>
        <v>1882.0000000000002</v>
      </c>
      <c r="L50" s="3">
        <f t="shared" ca="1" si="14"/>
        <v>0</v>
      </c>
      <c r="M50" s="2">
        <f t="shared" ca="1" si="15"/>
        <v>9.7604165199799358</v>
      </c>
      <c r="N50" s="2">
        <f t="shared" ca="1" si="3"/>
        <v>0</v>
      </c>
      <c r="O50">
        <f t="shared" ca="1" si="4"/>
        <v>0</v>
      </c>
      <c r="P50" s="18">
        <f t="shared" ca="1" si="5"/>
        <v>7.7281009615384653</v>
      </c>
      <c r="Q50" s="18">
        <f t="shared" ca="1" si="6"/>
        <v>1190.7000000000005</v>
      </c>
      <c r="R50" s="25">
        <f t="shared" ca="1" si="7"/>
        <v>69.12</v>
      </c>
      <c r="S50" s="25">
        <f t="shared" ca="1" si="8"/>
        <v>135.16800000000001</v>
      </c>
      <c r="T50" s="26">
        <f t="shared" ca="1" si="9"/>
        <v>7.3408889675934157</v>
      </c>
    </row>
    <row r="51" spans="3:20" x14ac:dyDescent="0.2">
      <c r="C51" s="3">
        <v>41</v>
      </c>
      <c r="D51" s="2">
        <f t="shared" ca="1" si="10"/>
        <v>882.00000000000034</v>
      </c>
      <c r="E51" s="3">
        <f ca="1">COUNTIF(N$11:N50,C51)*$I$4</f>
        <v>0</v>
      </c>
      <c r="F51" s="3">
        <f t="shared" ca="1" si="11"/>
        <v>882.00000000000034</v>
      </c>
      <c r="G51" s="2">
        <f t="shared" ca="1" si="12"/>
        <v>147.9</v>
      </c>
      <c r="H51" s="3">
        <f t="shared" ca="1" si="0"/>
        <v>147.9</v>
      </c>
      <c r="I51" s="2">
        <f t="shared" ca="1" si="1"/>
        <v>734.10000000000036</v>
      </c>
      <c r="J51" s="2">
        <f t="shared" ca="1" si="2"/>
        <v>0</v>
      </c>
      <c r="K51" s="2">
        <f t="shared" ca="1" si="13"/>
        <v>1734.1000000000001</v>
      </c>
      <c r="L51" s="3">
        <f t="shared" ca="1" si="14"/>
        <v>0</v>
      </c>
      <c r="M51" s="2">
        <f t="shared" ca="1" si="15"/>
        <v>9.1950833780890484</v>
      </c>
      <c r="N51" s="2">
        <f t="shared" ca="1" si="3"/>
        <v>0</v>
      </c>
      <c r="O51">
        <f t="shared" ca="1" si="4"/>
        <v>0</v>
      </c>
      <c r="P51" s="18">
        <f t="shared" ca="1" si="5"/>
        <v>6.4321983173076962</v>
      </c>
      <c r="Q51" s="18">
        <f t="shared" ca="1" si="6"/>
        <v>991.03500000000054</v>
      </c>
      <c r="R51" s="25">
        <f t="shared" ca="1" si="7"/>
        <v>199.66500000000002</v>
      </c>
      <c r="S51" s="25">
        <f t="shared" ca="1" si="8"/>
        <v>390.45600000000002</v>
      </c>
      <c r="T51" s="26">
        <f t="shared" ca="1" si="9"/>
        <v>6.1099167699663566</v>
      </c>
    </row>
    <row r="52" spans="3:20" x14ac:dyDescent="0.2">
      <c r="C52" s="3">
        <v>42</v>
      </c>
      <c r="D52" s="2">
        <f t="shared" ca="1" si="10"/>
        <v>734.10000000000036</v>
      </c>
      <c r="E52" s="3">
        <f ca="1">COUNTIF(N$11:N51,C52)*$I$4</f>
        <v>0</v>
      </c>
      <c r="F52" s="3">
        <f t="shared" ca="1" si="11"/>
        <v>734.10000000000036</v>
      </c>
      <c r="G52" s="2">
        <f t="shared" ca="1" si="12"/>
        <v>193.9</v>
      </c>
      <c r="H52" s="3">
        <f t="shared" ca="1" si="0"/>
        <v>193.9</v>
      </c>
      <c r="I52" s="2">
        <f t="shared" ca="1" si="1"/>
        <v>540.20000000000039</v>
      </c>
      <c r="J52" s="2">
        <f t="shared" ca="1" si="2"/>
        <v>0</v>
      </c>
      <c r="K52" s="2">
        <f t="shared" ca="1" si="13"/>
        <v>1540.2</v>
      </c>
      <c r="L52" s="3">
        <f t="shared" ca="1" si="14"/>
        <v>1</v>
      </c>
      <c r="M52" s="2">
        <f t="shared" ca="1" si="15"/>
        <v>9.9584352557066893</v>
      </c>
      <c r="N52" s="2">
        <f t="shared" ca="1" si="3"/>
        <v>51</v>
      </c>
      <c r="O52">
        <f t="shared" ca="1" si="4"/>
        <v>0</v>
      </c>
      <c r="P52" s="18">
        <f t="shared" ca="1" si="5"/>
        <v>4.733242788461542</v>
      </c>
      <c r="Q52" s="18">
        <f t="shared" ca="1" si="6"/>
        <v>729.27000000000055</v>
      </c>
      <c r="R52" s="25">
        <f t="shared" ca="1" si="7"/>
        <v>261.76500000000004</v>
      </c>
      <c r="S52" s="25">
        <f t="shared" ca="1" si="8"/>
        <v>511.89600000000002</v>
      </c>
      <c r="T52" s="26">
        <f t="shared" ca="1" si="9"/>
        <v>4.4960864175668531</v>
      </c>
    </row>
    <row r="53" spans="3:20" x14ac:dyDescent="0.2">
      <c r="C53" s="3">
        <v>43</v>
      </c>
      <c r="D53" s="2">
        <f t="shared" ca="1" si="10"/>
        <v>540.20000000000039</v>
      </c>
      <c r="E53" s="3">
        <f ca="1">COUNTIF(N$11:N52,C53)*$I$4</f>
        <v>0</v>
      </c>
      <c r="F53" s="3">
        <f t="shared" ca="1" si="11"/>
        <v>540.20000000000039</v>
      </c>
      <c r="G53" s="2">
        <f t="shared" ca="1" si="12"/>
        <v>79.699999999999989</v>
      </c>
      <c r="H53" s="3">
        <f t="shared" ca="1" si="0"/>
        <v>79.699999999999989</v>
      </c>
      <c r="I53" s="2">
        <f t="shared" ca="1" si="1"/>
        <v>460.5000000000004</v>
      </c>
      <c r="J53" s="2">
        <f t="shared" ca="1" si="2"/>
        <v>0</v>
      </c>
      <c r="K53" s="2">
        <f t="shared" ca="1" si="13"/>
        <v>2460.5</v>
      </c>
      <c r="L53" s="3">
        <f t="shared" ca="1" si="14"/>
        <v>0</v>
      </c>
      <c r="M53" s="2">
        <f t="shared" ca="1" si="15"/>
        <v>10.324056326930114</v>
      </c>
      <c r="N53" s="2">
        <f t="shared" ca="1" si="3"/>
        <v>0</v>
      </c>
      <c r="O53">
        <f t="shared" ca="1" si="4"/>
        <v>0</v>
      </c>
      <c r="P53" s="18">
        <f t="shared" ca="1" si="5"/>
        <v>4.034909855769234</v>
      </c>
      <c r="Q53" s="18">
        <f t="shared" ca="1" si="6"/>
        <v>621.67500000000052</v>
      </c>
      <c r="R53" s="25">
        <f t="shared" ca="1" si="7"/>
        <v>107.59499999999998</v>
      </c>
      <c r="S53" s="25">
        <f t="shared" ca="1" si="8"/>
        <v>210.40799999999999</v>
      </c>
      <c r="T53" s="26">
        <f t="shared" ca="1" si="9"/>
        <v>3.8327430494067682</v>
      </c>
    </row>
    <row r="54" spans="3:20" x14ac:dyDescent="0.2">
      <c r="C54" s="3">
        <v>44</v>
      </c>
      <c r="D54" s="2">
        <f t="shared" ca="1" si="10"/>
        <v>460.5000000000004</v>
      </c>
      <c r="E54" s="3">
        <f ca="1">COUNTIF(N$11:N53,C54)*$I$4</f>
        <v>0</v>
      </c>
      <c r="F54" s="3">
        <f t="shared" ca="1" si="11"/>
        <v>460.5000000000004</v>
      </c>
      <c r="G54" s="2">
        <f t="shared" ca="1" si="12"/>
        <v>47.6</v>
      </c>
      <c r="H54" s="3">
        <f t="shared" ca="1" si="0"/>
        <v>47.6</v>
      </c>
      <c r="I54" s="2">
        <f t="shared" ca="1" si="1"/>
        <v>412.90000000000038</v>
      </c>
      <c r="J54" s="2">
        <f t="shared" ca="1" si="2"/>
        <v>0</v>
      </c>
      <c r="K54" s="2">
        <f t="shared" ca="1" si="13"/>
        <v>2412.9</v>
      </c>
      <c r="L54" s="3">
        <f t="shared" ca="1" si="14"/>
        <v>0</v>
      </c>
      <c r="M54" s="2">
        <f t="shared" ca="1" si="15"/>
        <v>8.9673850380006783</v>
      </c>
      <c r="N54" s="2">
        <f t="shared" ca="1" si="3"/>
        <v>0</v>
      </c>
      <c r="O54">
        <f t="shared" ca="1" si="4"/>
        <v>0</v>
      </c>
      <c r="P54" s="18">
        <f t="shared" ca="1" si="5"/>
        <v>3.6178377403846191</v>
      </c>
      <c r="Q54" s="18">
        <f t="shared" ca="1" si="6"/>
        <v>557.41500000000053</v>
      </c>
      <c r="R54" s="25">
        <f t="shared" ca="1" si="7"/>
        <v>64.260000000000005</v>
      </c>
      <c r="S54" s="25">
        <f t="shared" ca="1" si="8"/>
        <v>125.66400000000002</v>
      </c>
      <c r="T54" s="26">
        <f t="shared" ca="1" si="9"/>
        <v>3.4365680892509327</v>
      </c>
    </row>
    <row r="55" spans="3:20" x14ac:dyDescent="0.2">
      <c r="C55" s="3">
        <v>45</v>
      </c>
      <c r="D55" s="2">
        <f t="shared" ca="1" si="10"/>
        <v>412.90000000000038</v>
      </c>
      <c r="E55" s="3">
        <f ca="1">COUNTIF(N$11:N54,C55)*$I$4</f>
        <v>1000</v>
      </c>
      <c r="F55" s="3">
        <f t="shared" ca="1" si="11"/>
        <v>1412.9000000000003</v>
      </c>
      <c r="G55" s="2">
        <f t="shared" ca="1" si="12"/>
        <v>79.8</v>
      </c>
      <c r="H55" s="3">
        <f t="shared" ca="1" si="0"/>
        <v>79.8</v>
      </c>
      <c r="I55" s="2">
        <f t="shared" ca="1" si="1"/>
        <v>1333.1000000000004</v>
      </c>
      <c r="J55" s="2">
        <f t="shared" ca="1" si="2"/>
        <v>0</v>
      </c>
      <c r="K55" s="2">
        <f t="shared" ca="1" si="13"/>
        <v>2333.1</v>
      </c>
      <c r="L55" s="3">
        <f t="shared" ca="1" si="14"/>
        <v>0</v>
      </c>
      <c r="M55" s="2">
        <f t="shared" ca="1" si="15"/>
        <v>9.5822067446475305</v>
      </c>
      <c r="N55" s="2">
        <f t="shared" ca="1" si="3"/>
        <v>0</v>
      </c>
      <c r="O55">
        <f t="shared" ca="1" si="4"/>
        <v>0</v>
      </c>
      <c r="P55" s="18">
        <f t="shared" ca="1" si="5"/>
        <v>11.680647836538466</v>
      </c>
      <c r="Q55" s="18">
        <f t="shared" ca="1" si="6"/>
        <v>1799.6850000000006</v>
      </c>
      <c r="R55" s="25">
        <f t="shared" ca="1" si="7"/>
        <v>107.73</v>
      </c>
      <c r="S55" s="25">
        <f t="shared" ca="1" si="8"/>
        <v>210.672</v>
      </c>
      <c r="T55" s="26">
        <f t="shared" ca="1" si="9"/>
        <v>11.095395785372768</v>
      </c>
    </row>
    <row r="56" spans="3:20" x14ac:dyDescent="0.2">
      <c r="C56" s="3">
        <v>46</v>
      </c>
      <c r="D56" s="2">
        <f t="shared" ca="1" si="10"/>
        <v>1333.1000000000004</v>
      </c>
      <c r="E56" s="3">
        <f ca="1">COUNTIF(N$11:N55,C56)*$I$4</f>
        <v>0</v>
      </c>
      <c r="F56" s="3">
        <f t="shared" ca="1" si="11"/>
        <v>1333.1000000000004</v>
      </c>
      <c r="G56" s="2">
        <f t="shared" ca="1" si="12"/>
        <v>2.8000000000000003</v>
      </c>
      <c r="H56" s="3">
        <f t="shared" ca="1" si="0"/>
        <v>2.8000000000000003</v>
      </c>
      <c r="I56" s="2">
        <f t="shared" ca="1" si="1"/>
        <v>1330.3000000000004</v>
      </c>
      <c r="J56" s="2">
        <f t="shared" ca="1" si="2"/>
        <v>0</v>
      </c>
      <c r="K56" s="2">
        <f t="shared" ca="1" si="13"/>
        <v>2330.2999999999997</v>
      </c>
      <c r="L56" s="3">
        <f t="shared" ca="1" si="14"/>
        <v>0</v>
      </c>
      <c r="M56" s="2">
        <f t="shared" ca="1" si="15"/>
        <v>9.899481341627089</v>
      </c>
      <c r="N56" s="2">
        <f t="shared" ca="1" si="3"/>
        <v>0</v>
      </c>
      <c r="O56">
        <f t="shared" ca="1" si="4"/>
        <v>0</v>
      </c>
      <c r="P56" s="18">
        <f t="shared" ca="1" si="5"/>
        <v>11.656114182692313</v>
      </c>
      <c r="Q56" s="18">
        <f t="shared" ca="1" si="6"/>
        <v>1795.9050000000007</v>
      </c>
      <c r="R56" s="25">
        <f t="shared" ca="1" si="7"/>
        <v>3.7800000000000007</v>
      </c>
      <c r="S56" s="25">
        <f t="shared" ca="1" si="8"/>
        <v>7.3920000000000012</v>
      </c>
      <c r="T56" s="26">
        <f t="shared" ca="1" si="9"/>
        <v>11.072091375951837</v>
      </c>
    </row>
    <row r="57" spans="3:20" x14ac:dyDescent="0.2">
      <c r="C57" s="3">
        <v>47</v>
      </c>
      <c r="D57" s="2">
        <f t="shared" ca="1" si="10"/>
        <v>1330.3000000000004</v>
      </c>
      <c r="E57" s="3">
        <f ca="1">COUNTIF(N$11:N56,C57)*$I$4</f>
        <v>0</v>
      </c>
      <c r="F57" s="3">
        <f t="shared" ca="1" si="11"/>
        <v>1330.3000000000004</v>
      </c>
      <c r="G57" s="2">
        <f t="shared" ca="1" si="12"/>
        <v>-18.8</v>
      </c>
      <c r="H57" s="3">
        <f t="shared" ca="1" si="0"/>
        <v>-18.8</v>
      </c>
      <c r="I57" s="2">
        <f t="shared" ca="1" si="1"/>
        <v>1349.1000000000004</v>
      </c>
      <c r="J57" s="2">
        <f t="shared" ca="1" si="2"/>
        <v>0</v>
      </c>
      <c r="K57" s="2">
        <f t="shared" ca="1" si="13"/>
        <v>2349.1</v>
      </c>
      <c r="L57" s="3">
        <f t="shared" ca="1" si="14"/>
        <v>0</v>
      </c>
      <c r="M57" s="2">
        <f t="shared" ca="1" si="15"/>
        <v>9.2133038647393501</v>
      </c>
      <c r="N57" s="2">
        <f t="shared" ca="1" si="3"/>
        <v>0</v>
      </c>
      <c r="O57">
        <f t="shared" ca="1" si="4"/>
        <v>0</v>
      </c>
      <c r="P57" s="18">
        <f t="shared" ca="1" si="5"/>
        <v>11.820840144230774</v>
      </c>
      <c r="Q57" s="18">
        <f t="shared" ca="1" si="6"/>
        <v>1821.2850000000005</v>
      </c>
      <c r="R57" s="25">
        <f t="shared" ca="1" si="7"/>
        <v>-25.380000000000003</v>
      </c>
      <c r="S57" s="25">
        <f t="shared" ca="1" si="8"/>
        <v>-49.632000000000005</v>
      </c>
      <c r="T57" s="26">
        <f t="shared" ca="1" si="9"/>
        <v>11.228563839206661</v>
      </c>
    </row>
    <row r="58" spans="3:20" x14ac:dyDescent="0.2">
      <c r="C58" s="3">
        <v>48</v>
      </c>
      <c r="D58" s="2">
        <f t="shared" ca="1" si="10"/>
        <v>1349.1000000000004</v>
      </c>
      <c r="E58" s="3">
        <f ca="1">COUNTIF(N$11:N57,C58)*$I$4</f>
        <v>0</v>
      </c>
      <c r="F58" s="3">
        <f t="shared" ca="1" si="11"/>
        <v>1349.1000000000004</v>
      </c>
      <c r="G58" s="2">
        <f t="shared" ca="1" si="12"/>
        <v>168.6</v>
      </c>
      <c r="H58" s="3">
        <f t="shared" ca="1" si="0"/>
        <v>168.6</v>
      </c>
      <c r="I58" s="2">
        <f t="shared" ca="1" si="1"/>
        <v>1180.5000000000005</v>
      </c>
      <c r="J58" s="2">
        <f t="shared" ca="1" si="2"/>
        <v>0</v>
      </c>
      <c r="K58" s="2">
        <f t="shared" ca="1" si="13"/>
        <v>2180.5</v>
      </c>
      <c r="L58" s="3">
        <f t="shared" ca="1" si="14"/>
        <v>0</v>
      </c>
      <c r="M58" s="2">
        <f t="shared" ca="1" si="15"/>
        <v>10.122364734217129</v>
      </c>
      <c r="N58" s="2">
        <f t="shared" ca="1" si="3"/>
        <v>0</v>
      </c>
      <c r="O58">
        <f t="shared" ca="1" si="4"/>
        <v>0</v>
      </c>
      <c r="P58" s="18">
        <f t="shared" ca="1" si="5"/>
        <v>10.343563701923081</v>
      </c>
      <c r="Q58" s="18">
        <f t="shared" ca="1" si="6"/>
        <v>1593.6750000000006</v>
      </c>
      <c r="R58" s="25">
        <f t="shared" ca="1" si="7"/>
        <v>227.61</v>
      </c>
      <c r="S58" s="25">
        <f t="shared" ca="1" si="8"/>
        <v>445.10399999999998</v>
      </c>
      <c r="T58" s="26">
        <f t="shared" ca="1" si="9"/>
        <v>9.825305471932003</v>
      </c>
    </row>
    <row r="59" spans="3:20" x14ac:dyDescent="0.2">
      <c r="C59" s="3">
        <v>49</v>
      </c>
      <c r="D59" s="2">
        <f t="shared" ca="1" si="10"/>
        <v>1180.5000000000005</v>
      </c>
      <c r="E59" s="3">
        <f ca="1">COUNTIF(N$11:N58,C59)*$I$4</f>
        <v>0</v>
      </c>
      <c r="F59" s="3">
        <f t="shared" ca="1" si="11"/>
        <v>1180.5000000000005</v>
      </c>
      <c r="G59" s="2">
        <f t="shared" ca="1" si="12"/>
        <v>26.6</v>
      </c>
      <c r="H59" s="3">
        <f t="shared" ca="1" si="0"/>
        <v>26.6</v>
      </c>
      <c r="I59" s="2">
        <f t="shared" ca="1" si="1"/>
        <v>1153.9000000000005</v>
      </c>
      <c r="J59" s="2">
        <f t="shared" ca="1" si="2"/>
        <v>0</v>
      </c>
      <c r="K59" s="2">
        <f t="shared" ca="1" si="13"/>
        <v>2153.9</v>
      </c>
      <c r="L59" s="3">
        <f t="shared" ca="1" si="14"/>
        <v>0</v>
      </c>
      <c r="M59" s="2">
        <f t="shared" ca="1" si="15"/>
        <v>8.9030815637460226</v>
      </c>
      <c r="N59" s="2">
        <f t="shared" ca="1" si="3"/>
        <v>0</v>
      </c>
      <c r="O59">
        <f t="shared" ca="1" si="4"/>
        <v>0</v>
      </c>
      <c r="P59" s="18">
        <f t="shared" ca="1" si="5"/>
        <v>10.11049399038462</v>
      </c>
      <c r="Q59" s="18">
        <f t="shared" ca="1" si="6"/>
        <v>1557.7650000000008</v>
      </c>
      <c r="R59" s="25">
        <f t="shared" ca="1" si="7"/>
        <v>35.910000000000004</v>
      </c>
      <c r="S59" s="25">
        <f t="shared" ca="1" si="8"/>
        <v>70.224000000000004</v>
      </c>
      <c r="T59" s="26">
        <f t="shared" ca="1" si="9"/>
        <v>9.6039135824331545</v>
      </c>
    </row>
    <row r="60" spans="3:20" x14ac:dyDescent="0.2">
      <c r="C60" s="3">
        <v>50</v>
      </c>
      <c r="D60" s="2">
        <f t="shared" ca="1" si="10"/>
        <v>1153.9000000000005</v>
      </c>
      <c r="E60" s="3">
        <f ca="1">COUNTIF(N$11:N59,C60)*$I$4</f>
        <v>0</v>
      </c>
      <c r="F60" s="3">
        <f t="shared" ca="1" si="11"/>
        <v>1153.9000000000005</v>
      </c>
      <c r="G60" s="2">
        <f t="shared" ca="1" si="12"/>
        <v>166</v>
      </c>
      <c r="H60" s="3">
        <f t="shared" ca="1" si="0"/>
        <v>166</v>
      </c>
      <c r="I60" s="2">
        <f t="shared" ca="1" si="1"/>
        <v>987.90000000000055</v>
      </c>
      <c r="J60" s="2">
        <f t="shared" ca="1" si="2"/>
        <v>0</v>
      </c>
      <c r="K60" s="2">
        <f t="shared" ca="1" si="13"/>
        <v>1987.9</v>
      </c>
      <c r="L60" s="3">
        <f t="shared" ca="1" si="14"/>
        <v>0</v>
      </c>
      <c r="M60" s="2">
        <f t="shared" ca="1" si="15"/>
        <v>8.3403724583776171</v>
      </c>
      <c r="N60" s="2">
        <f t="shared" ca="1" si="3"/>
        <v>0</v>
      </c>
      <c r="O60">
        <f t="shared" ca="1" si="4"/>
        <v>0</v>
      </c>
      <c r="P60" s="18">
        <f t="shared" ca="1" si="5"/>
        <v>8.6559987980769293</v>
      </c>
      <c r="Q60" s="18">
        <f t="shared" ca="1" si="6"/>
        <v>1333.6650000000009</v>
      </c>
      <c r="R60" s="25">
        <f t="shared" ca="1" si="7"/>
        <v>224.10000000000002</v>
      </c>
      <c r="S60" s="25">
        <f t="shared" ca="1" si="8"/>
        <v>438.24</v>
      </c>
      <c r="T60" s="26">
        <f t="shared" ca="1" si="9"/>
        <v>8.2222950239065042</v>
      </c>
    </row>
    <row r="61" spans="3:20" x14ac:dyDescent="0.2">
      <c r="C61" s="3">
        <v>51</v>
      </c>
      <c r="D61" s="2">
        <f t="shared" ca="1" si="10"/>
        <v>987.90000000000055</v>
      </c>
      <c r="E61" s="3">
        <f ca="1">COUNTIF(N$11:N60,C61)*$I$4</f>
        <v>1000</v>
      </c>
      <c r="F61" s="3">
        <f t="shared" ca="1" si="11"/>
        <v>1987.9000000000005</v>
      </c>
      <c r="G61" s="2">
        <f t="shared" ca="1" si="12"/>
        <v>61.6</v>
      </c>
      <c r="H61" s="3">
        <f t="shared" ca="1" si="0"/>
        <v>61.6</v>
      </c>
      <c r="I61" s="2">
        <f t="shared" ca="1" si="1"/>
        <v>1926.3000000000006</v>
      </c>
      <c r="J61" s="2">
        <f t="shared" ca="1" si="2"/>
        <v>0</v>
      </c>
      <c r="K61" s="2">
        <f t="shared" ca="1" si="13"/>
        <v>1926.3000000000002</v>
      </c>
      <c r="L61" s="3">
        <f t="shared" ca="1" si="14"/>
        <v>0</v>
      </c>
      <c r="M61" s="2">
        <f t="shared" ca="1" si="15"/>
        <v>9.1737799342202813</v>
      </c>
      <c r="N61" s="2">
        <f t="shared" ca="1" si="3"/>
        <v>0</v>
      </c>
      <c r="O61">
        <f t="shared" ca="1" si="4"/>
        <v>0</v>
      </c>
      <c r="P61" s="18">
        <f t="shared" ca="1" si="5"/>
        <v>16.878277644230778</v>
      </c>
      <c r="Q61" s="18">
        <f t="shared" ca="1" si="6"/>
        <v>2600.505000000001</v>
      </c>
      <c r="R61" s="25">
        <f t="shared" ca="1" si="7"/>
        <v>83.160000000000011</v>
      </c>
      <c r="S61" s="25">
        <f t="shared" ca="1" si="8"/>
        <v>162.62400000000002</v>
      </c>
      <c r="T61" s="26">
        <f t="shared" ca="1" si="9"/>
        <v>16.032601381264392</v>
      </c>
    </row>
    <row r="62" spans="3:20" x14ac:dyDescent="0.2">
      <c r="C62" s="3">
        <v>52</v>
      </c>
      <c r="D62" s="2">
        <f t="shared" ca="1" si="10"/>
        <v>1926.3000000000006</v>
      </c>
      <c r="E62" s="3">
        <f ca="1">COUNTIF(N$11:N61,C62)*$I$4</f>
        <v>0</v>
      </c>
      <c r="F62" s="3">
        <f t="shared" ca="1" si="11"/>
        <v>1926.3000000000006</v>
      </c>
      <c r="G62" s="2">
        <f t="shared" ca="1" si="12"/>
        <v>137.69999999999999</v>
      </c>
      <c r="H62" s="3">
        <f t="shared" ca="1" si="0"/>
        <v>137.69999999999999</v>
      </c>
      <c r="I62" s="2">
        <f t="shared" ca="1" si="1"/>
        <v>1788.6000000000006</v>
      </c>
      <c r="J62" s="2">
        <f t="shared" ca="1" si="2"/>
        <v>0</v>
      </c>
      <c r="K62" s="2">
        <f t="shared" ca="1" si="13"/>
        <v>1788.6000000000001</v>
      </c>
      <c r="L62" s="3">
        <f t="shared" ca="1" si="14"/>
        <v>0</v>
      </c>
      <c r="M62" s="2">
        <f t="shared" ca="1" si="15"/>
        <v>10.745368123470804</v>
      </c>
      <c r="N62" s="2">
        <f t="shared" ca="1" si="3"/>
        <v>0</v>
      </c>
      <c r="O62">
        <f t="shared" ca="1" si="4"/>
        <v>0</v>
      </c>
      <c r="P62" s="18">
        <f t="shared" ca="1" si="5"/>
        <v>15.671747596153853</v>
      </c>
      <c r="Q62" s="18">
        <f t="shared" ca="1" si="6"/>
        <v>2414.610000000001</v>
      </c>
      <c r="R62" s="25">
        <f t="shared" ca="1" si="7"/>
        <v>185.89500000000001</v>
      </c>
      <c r="S62" s="25">
        <f t="shared" ca="1" si="8"/>
        <v>363.52799999999996</v>
      </c>
      <c r="T62" s="26">
        <f t="shared" ca="1" si="9"/>
        <v>14.886523817956443</v>
      </c>
    </row>
    <row r="63" spans="3:20" x14ac:dyDescent="0.2">
      <c r="I63" s="19">
        <f ca="1">AVERAGE(I11:I62)</f>
        <v>1063.2653846153848</v>
      </c>
      <c r="L63" s="19">
        <f ca="1">SUM(L11:L62)</f>
        <v>6</v>
      </c>
      <c r="M63" s="19">
        <f ca="1">AVERAGE(M11:M62)</f>
        <v>9.9886344663199065</v>
      </c>
      <c r="N63" s="20"/>
      <c r="O63" s="21">
        <f ca="1">SUM(O11:O62)</f>
        <v>0</v>
      </c>
      <c r="P63" s="21">
        <f ca="1">SUM(P11:P62)</f>
        <v>484.45029086538489</v>
      </c>
      <c r="Q63" s="21">
        <f ca="1">AVERAGE(Q11:Q62)</f>
        <v>1435.4082692307697</v>
      </c>
      <c r="R63" s="21">
        <f ca="1">SUM(R11:R62)</f>
        <v>7035.3900000000012</v>
      </c>
      <c r="S63" s="21">
        <f ca="1">SUM(S11:S62)</f>
        <v>13758.096000000001</v>
      </c>
      <c r="T63" s="27">
        <f ca="1">AVERAGE(T11:T62)</f>
        <v>8.8495613736361065</v>
      </c>
    </row>
    <row r="64" spans="3:20" x14ac:dyDescent="0.2">
      <c r="T64" s="26"/>
    </row>
    <row r="65" spans="18:20" ht="33.5" customHeight="1" x14ac:dyDescent="0.2">
      <c r="R65" s="28" t="s">
        <v>16</v>
      </c>
      <c r="S65" s="26">
        <f ca="1">R63/Q63</f>
        <v>4.9013163368288533</v>
      </c>
      <c r="T65" s="26"/>
    </row>
    <row r="66" spans="18:20" ht="29.5" customHeight="1" x14ac:dyDescent="0.2">
      <c r="R66" s="28" t="s">
        <v>17</v>
      </c>
      <c r="S66" s="1">
        <f ca="1">1-(R63/S63)</f>
        <v>0.48863636363636365</v>
      </c>
    </row>
  </sheetData>
  <mergeCells count="1">
    <mergeCell ref="C3:O3"/>
  </mergeCells>
  <conditionalFormatting sqref="I1:S1">
    <cfRule type="cellIs" dxfId="4" priority="1" operator="equal">
      <formula>0</formula>
    </cfRule>
    <cfRule type="cellIs" dxfId="3" priority="2" operator="equal">
      <formula>0</formula>
    </cfRule>
    <cfRule type="cellIs" dxfId="2" priority="3" operator="equal">
      <formula>0</formula>
    </cfRule>
    <cfRule type="cellIs" dxfId="1" priority="4" operator="equal">
      <formula>0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9096-A254-48B6-8B70-ACBA918F15C1}">
  <dimension ref="A1:K353"/>
  <sheetViews>
    <sheetView tabSelected="1" zoomScale="97" zoomScaleNormal="97" workbookViewId="0">
      <selection activeCell="Q22" sqref="Q22"/>
    </sheetView>
  </sheetViews>
  <sheetFormatPr baseColWidth="10" defaultColWidth="8.83203125" defaultRowHeight="15" x14ac:dyDescent="0.2"/>
  <cols>
    <col min="2" max="2" width="10.1640625" style="17" bestFit="1" customWidth="1"/>
    <col min="3" max="3" width="8.6640625" style="29"/>
    <col min="4" max="4" width="11.6640625" bestFit="1" customWidth="1"/>
    <col min="5" max="5" width="13.1640625" bestFit="1" customWidth="1"/>
    <col min="6" max="6" width="15.5" bestFit="1" customWidth="1"/>
    <col min="7" max="7" width="12.1640625" bestFit="1" customWidth="1"/>
    <col min="8" max="8" width="30.5" bestFit="1" customWidth="1"/>
    <col min="9" max="9" width="16.1640625" bestFit="1" customWidth="1"/>
    <col min="10" max="10" width="6.83203125" bestFit="1" customWidth="1"/>
    <col min="11" max="11" width="10.6640625" bestFit="1" customWidth="1"/>
    <col min="12" max="52" width="7.5" bestFit="1" customWidth="1"/>
    <col min="53" max="53" width="6.5" bestFit="1" customWidth="1"/>
    <col min="54" max="63" width="7.5" bestFit="1" customWidth="1"/>
    <col min="64" max="64" width="6.5" bestFit="1" customWidth="1"/>
    <col min="65" max="74" width="7.5" bestFit="1" customWidth="1"/>
    <col min="75" max="75" width="6.5" bestFit="1" customWidth="1"/>
    <col min="76" max="77" width="7.5" bestFit="1" customWidth="1"/>
    <col min="78" max="82" width="6.5" bestFit="1" customWidth="1"/>
    <col min="83" max="89" width="7.5" bestFit="1" customWidth="1"/>
    <col min="90" max="90" width="6.5" bestFit="1" customWidth="1"/>
    <col min="91" max="99" width="7.5" bestFit="1" customWidth="1"/>
    <col min="100" max="103" width="6.5" bestFit="1" customWidth="1"/>
    <col min="104" max="104" width="6.83203125" bestFit="1" customWidth="1"/>
    <col min="105" max="105" width="10.6640625" bestFit="1" customWidth="1"/>
    <col min="106" max="107" width="10.33203125" bestFit="1" customWidth="1"/>
    <col min="108" max="108" width="12" bestFit="1" customWidth="1"/>
    <col min="109" max="111" width="10.33203125" bestFit="1" customWidth="1"/>
    <col min="112" max="112" width="12" bestFit="1" customWidth="1"/>
    <col min="113" max="114" width="10.33203125" bestFit="1" customWidth="1"/>
    <col min="115" max="115" width="12" bestFit="1" customWidth="1"/>
    <col min="116" max="116" width="10.33203125" bestFit="1" customWidth="1"/>
    <col min="117" max="117" width="12" bestFit="1" customWidth="1"/>
    <col min="118" max="119" width="10.33203125" bestFit="1" customWidth="1"/>
    <col min="120" max="120" width="12" bestFit="1" customWidth="1"/>
    <col min="121" max="121" width="10.33203125" bestFit="1" customWidth="1"/>
    <col min="122" max="122" width="12" bestFit="1" customWidth="1"/>
    <col min="123" max="124" width="10.33203125" bestFit="1" customWidth="1"/>
    <col min="125" max="125" width="12" bestFit="1" customWidth="1"/>
    <col min="126" max="128" width="10.33203125" bestFit="1" customWidth="1"/>
    <col min="129" max="129" width="12" bestFit="1" customWidth="1"/>
    <col min="130" max="132" width="10.33203125" bestFit="1" customWidth="1"/>
    <col min="133" max="133" width="12" bestFit="1" customWidth="1"/>
    <col min="134" max="136" width="10.33203125" bestFit="1" customWidth="1"/>
    <col min="137" max="137" width="12" bestFit="1" customWidth="1"/>
    <col min="138" max="139" width="10.33203125" bestFit="1" customWidth="1"/>
    <col min="140" max="140" width="12" bestFit="1" customWidth="1"/>
    <col min="141" max="141" width="10.33203125" bestFit="1" customWidth="1"/>
    <col min="142" max="142" width="12" bestFit="1" customWidth="1"/>
    <col min="143" max="144" width="10.33203125" bestFit="1" customWidth="1"/>
    <col min="145" max="145" width="12" bestFit="1" customWidth="1"/>
    <col min="146" max="146" width="10.33203125" bestFit="1" customWidth="1"/>
    <col min="147" max="147" width="12" bestFit="1" customWidth="1"/>
    <col min="148" max="148" width="10.33203125" bestFit="1" customWidth="1"/>
    <col min="149" max="149" width="12" bestFit="1" customWidth="1"/>
    <col min="150" max="152" width="10.33203125" bestFit="1" customWidth="1"/>
    <col min="153" max="153" width="12" bestFit="1" customWidth="1"/>
    <col min="154" max="157" width="10.33203125" bestFit="1" customWidth="1"/>
    <col min="158" max="158" width="12" bestFit="1" customWidth="1"/>
    <col min="159" max="159" width="10.33203125" bestFit="1" customWidth="1"/>
    <col min="160" max="160" width="12" bestFit="1" customWidth="1"/>
    <col min="161" max="164" width="10.33203125" bestFit="1" customWidth="1"/>
    <col min="165" max="165" width="12" bestFit="1" customWidth="1"/>
    <col min="166" max="167" width="10.33203125" bestFit="1" customWidth="1"/>
    <col min="168" max="168" width="11" bestFit="1" customWidth="1"/>
    <col min="169" max="170" width="10.33203125" bestFit="1" customWidth="1"/>
    <col min="171" max="171" width="12" bestFit="1" customWidth="1"/>
    <col min="172" max="175" width="10.33203125" bestFit="1" customWidth="1"/>
    <col min="176" max="176" width="12" bestFit="1" customWidth="1"/>
    <col min="177" max="180" width="10.33203125" bestFit="1" customWidth="1"/>
    <col min="181" max="181" width="12" bestFit="1" customWidth="1"/>
    <col min="182" max="183" width="10.33203125" bestFit="1" customWidth="1"/>
    <col min="184" max="184" width="12" bestFit="1" customWidth="1"/>
    <col min="185" max="187" width="10.33203125" bestFit="1" customWidth="1"/>
    <col min="188" max="188" width="12" bestFit="1" customWidth="1"/>
    <col min="189" max="192" width="10.33203125" bestFit="1" customWidth="1"/>
    <col min="193" max="193" width="12" bestFit="1" customWidth="1"/>
    <col min="194" max="198" width="10.33203125" bestFit="1" customWidth="1"/>
    <col min="199" max="199" width="12" bestFit="1" customWidth="1"/>
    <col min="200" max="204" width="10.33203125" bestFit="1" customWidth="1"/>
    <col min="205" max="205" width="12" bestFit="1" customWidth="1"/>
    <col min="206" max="211" width="10.33203125" bestFit="1" customWidth="1"/>
    <col min="212" max="212" width="12" bestFit="1" customWidth="1"/>
    <col min="213" max="215" width="10.33203125" bestFit="1" customWidth="1"/>
    <col min="216" max="216" width="12" bestFit="1" customWidth="1"/>
    <col min="217" max="218" width="10.33203125" bestFit="1" customWidth="1"/>
    <col min="219" max="219" width="11" bestFit="1" customWidth="1"/>
    <col min="220" max="222" width="10.33203125" bestFit="1" customWidth="1"/>
    <col min="223" max="223" width="12" bestFit="1" customWidth="1"/>
    <col min="224" max="228" width="10.33203125" bestFit="1" customWidth="1"/>
    <col min="229" max="229" width="12" bestFit="1" customWidth="1"/>
    <col min="230" max="233" width="10.33203125" bestFit="1" customWidth="1"/>
    <col min="234" max="234" width="12" bestFit="1" customWidth="1"/>
    <col min="235" max="238" width="10.33203125" bestFit="1" customWidth="1"/>
    <col min="239" max="239" width="12" bestFit="1" customWidth="1"/>
    <col min="240" max="240" width="10.33203125" bestFit="1" customWidth="1"/>
    <col min="241" max="241" width="12" bestFit="1" customWidth="1"/>
    <col min="242" max="246" width="10.33203125" bestFit="1" customWidth="1"/>
    <col min="247" max="247" width="12" bestFit="1" customWidth="1"/>
    <col min="248" max="250" width="10.33203125" bestFit="1" customWidth="1"/>
    <col min="251" max="251" width="12" bestFit="1" customWidth="1"/>
    <col min="252" max="253" width="10.33203125" bestFit="1" customWidth="1"/>
    <col min="254" max="254" width="12" bestFit="1" customWidth="1"/>
    <col min="255" max="255" width="10.33203125" bestFit="1" customWidth="1"/>
    <col min="256" max="256" width="12" bestFit="1" customWidth="1"/>
    <col min="257" max="260" width="10.33203125" bestFit="1" customWidth="1"/>
    <col min="261" max="261" width="12" bestFit="1" customWidth="1"/>
    <col min="262" max="262" width="10.33203125" bestFit="1" customWidth="1"/>
    <col min="263" max="263" width="11" bestFit="1" customWidth="1"/>
    <col min="264" max="266" width="10.33203125" bestFit="1" customWidth="1"/>
    <col min="267" max="267" width="12" bestFit="1" customWidth="1"/>
    <col min="268" max="270" width="10.33203125" bestFit="1" customWidth="1"/>
    <col min="271" max="271" width="12" bestFit="1" customWidth="1"/>
    <col min="272" max="272" width="10.33203125" bestFit="1" customWidth="1"/>
    <col min="273" max="273" width="11" bestFit="1" customWidth="1"/>
    <col min="274" max="274" width="10.33203125" bestFit="1" customWidth="1"/>
    <col min="275" max="275" width="11" bestFit="1" customWidth="1"/>
    <col min="276" max="277" width="10.33203125" bestFit="1" customWidth="1"/>
    <col min="278" max="278" width="11" bestFit="1" customWidth="1"/>
    <col min="279" max="280" width="10.33203125" bestFit="1" customWidth="1"/>
    <col min="281" max="281" width="11" bestFit="1" customWidth="1"/>
    <col min="282" max="282" width="10.33203125" bestFit="1" customWidth="1"/>
    <col min="283" max="283" width="11" bestFit="1" customWidth="1"/>
    <col min="284" max="286" width="10.33203125" bestFit="1" customWidth="1"/>
    <col min="287" max="287" width="12" bestFit="1" customWidth="1"/>
    <col min="288" max="288" width="10.33203125" bestFit="1" customWidth="1"/>
    <col min="289" max="289" width="12" bestFit="1" customWidth="1"/>
    <col min="290" max="293" width="10.33203125" bestFit="1" customWidth="1"/>
    <col min="294" max="294" width="12" bestFit="1" customWidth="1"/>
    <col min="295" max="296" width="10.33203125" bestFit="1" customWidth="1"/>
    <col min="297" max="297" width="12" bestFit="1" customWidth="1"/>
    <col min="298" max="298" width="10.33203125" bestFit="1" customWidth="1"/>
    <col min="299" max="299" width="12" bestFit="1" customWidth="1"/>
    <col min="300" max="301" width="10.33203125" bestFit="1" customWidth="1"/>
    <col min="302" max="302" width="12" bestFit="1" customWidth="1"/>
    <col min="303" max="306" width="10.33203125" bestFit="1" customWidth="1"/>
    <col min="307" max="307" width="12" bestFit="1" customWidth="1"/>
    <col min="308" max="308" width="10.33203125" bestFit="1" customWidth="1"/>
    <col min="309" max="309" width="11" bestFit="1" customWidth="1"/>
    <col min="310" max="311" width="10.33203125" bestFit="1" customWidth="1"/>
    <col min="312" max="312" width="12" bestFit="1" customWidth="1"/>
    <col min="313" max="315" width="10.33203125" bestFit="1" customWidth="1"/>
    <col min="316" max="316" width="12" bestFit="1" customWidth="1"/>
    <col min="317" max="317" width="10.33203125" bestFit="1" customWidth="1"/>
    <col min="318" max="318" width="12" bestFit="1" customWidth="1"/>
    <col min="319" max="322" width="10.33203125" bestFit="1" customWidth="1"/>
    <col min="323" max="323" width="12" bestFit="1" customWidth="1"/>
    <col min="324" max="326" width="10.33203125" bestFit="1" customWidth="1"/>
    <col min="327" max="327" width="12" bestFit="1" customWidth="1"/>
    <col min="328" max="331" width="10.33203125" bestFit="1" customWidth="1"/>
    <col min="332" max="332" width="12" bestFit="1" customWidth="1"/>
    <col min="333" max="335" width="10.33203125" bestFit="1" customWidth="1"/>
    <col min="336" max="336" width="12" bestFit="1" customWidth="1"/>
    <col min="337" max="339" width="10.33203125" bestFit="1" customWidth="1"/>
    <col min="340" max="340" width="12" bestFit="1" customWidth="1"/>
    <col min="341" max="342" width="10.33203125" bestFit="1" customWidth="1"/>
    <col min="343" max="343" width="12" bestFit="1" customWidth="1"/>
    <col min="344" max="344" width="10.33203125" bestFit="1" customWidth="1"/>
    <col min="345" max="345" width="11" bestFit="1" customWidth="1"/>
    <col min="346" max="347" width="10.33203125" bestFit="1" customWidth="1"/>
    <col min="348" max="348" width="11" bestFit="1" customWidth="1"/>
    <col min="349" max="349" width="10.33203125" bestFit="1" customWidth="1"/>
    <col min="350" max="350" width="11" bestFit="1" customWidth="1"/>
    <col min="351" max="353" width="10.33203125" bestFit="1" customWidth="1"/>
    <col min="354" max="354" width="11" bestFit="1" customWidth="1"/>
    <col min="355" max="355" width="8.5" bestFit="1" customWidth="1"/>
    <col min="356" max="356" width="11.5" bestFit="1" customWidth="1"/>
    <col min="357" max="357" width="10.6640625" bestFit="1" customWidth="1"/>
  </cols>
  <sheetData>
    <row r="1" spans="1:11" x14ac:dyDescent="0.2">
      <c r="A1" t="s">
        <v>473</v>
      </c>
      <c r="B1" s="17" t="s">
        <v>471</v>
      </c>
      <c r="C1" s="29" t="s">
        <v>470</v>
      </c>
      <c r="D1" s="14" t="s">
        <v>476</v>
      </c>
      <c r="E1" t="s">
        <v>475</v>
      </c>
      <c r="F1" s="31" t="s">
        <v>468</v>
      </c>
      <c r="G1" s="32">
        <f>AVERAGE(K2:K96)</f>
        <v>120.14893617021276</v>
      </c>
      <c r="H1" s="15" t="s">
        <v>18</v>
      </c>
      <c r="I1" s="15" t="s">
        <v>19</v>
      </c>
    </row>
    <row r="2" spans="1:11" x14ac:dyDescent="0.2">
      <c r="A2" t="s">
        <v>20</v>
      </c>
      <c r="B2" s="17">
        <v>45485</v>
      </c>
      <c r="C2" s="30" t="str">
        <f>YEAR(B2)&amp;"-"&amp;WEEKNUM(B2)</f>
        <v>2024-28</v>
      </c>
      <c r="D2" s="14" t="s">
        <v>21</v>
      </c>
      <c r="E2">
        <v>42</v>
      </c>
      <c r="F2" s="31" t="s">
        <v>469</v>
      </c>
      <c r="G2" s="32">
        <f>_xlfn.STDEV.S(K3:K97)</f>
        <v>76.274548303644337</v>
      </c>
      <c r="H2" s="15" t="s">
        <v>22</v>
      </c>
      <c r="I2" t="s">
        <v>21</v>
      </c>
      <c r="J2" t="s">
        <v>23</v>
      </c>
      <c r="K2" t="s">
        <v>24</v>
      </c>
    </row>
    <row r="3" spans="1:11" x14ac:dyDescent="0.2">
      <c r="A3" t="s">
        <v>25</v>
      </c>
      <c r="B3" s="17">
        <v>45482</v>
      </c>
      <c r="C3" s="30" t="str">
        <f t="shared" ref="C3:C66" si="0">YEAR(B3)&amp;"-"&amp;WEEKNUM(B3)</f>
        <v>2024-28</v>
      </c>
      <c r="D3" s="14" t="s">
        <v>21</v>
      </c>
      <c r="E3">
        <v>6</v>
      </c>
      <c r="H3" s="16" t="s">
        <v>26</v>
      </c>
      <c r="I3">
        <v>132</v>
      </c>
      <c r="K3">
        <v>132</v>
      </c>
    </row>
    <row r="4" spans="1:11" x14ac:dyDescent="0.2">
      <c r="A4" t="s">
        <v>27</v>
      </c>
      <c r="B4" s="17">
        <v>45479</v>
      </c>
      <c r="C4" s="30" t="str">
        <f t="shared" si="0"/>
        <v>2024-27</v>
      </c>
      <c r="D4" s="14" t="s">
        <v>21</v>
      </c>
      <c r="E4">
        <v>6</v>
      </c>
      <c r="H4" s="16" t="s">
        <v>28</v>
      </c>
      <c r="I4">
        <v>174</v>
      </c>
      <c r="K4">
        <v>174</v>
      </c>
    </row>
    <row r="5" spans="1:11" x14ac:dyDescent="0.2">
      <c r="A5" t="s">
        <v>29</v>
      </c>
      <c r="B5" s="17">
        <v>45478</v>
      </c>
      <c r="C5" s="30" t="str">
        <f t="shared" si="0"/>
        <v>2024-27</v>
      </c>
      <c r="D5" s="14" t="s">
        <v>21</v>
      </c>
      <c r="E5">
        <v>2</v>
      </c>
      <c r="H5" s="16" t="s">
        <v>30</v>
      </c>
      <c r="I5">
        <v>168</v>
      </c>
      <c r="K5">
        <v>168</v>
      </c>
    </row>
    <row r="6" spans="1:11" x14ac:dyDescent="0.2">
      <c r="A6" t="s">
        <v>31</v>
      </c>
      <c r="B6" s="17">
        <v>45478</v>
      </c>
      <c r="C6" s="30" t="str">
        <f t="shared" si="0"/>
        <v>2024-27</v>
      </c>
      <c r="D6" s="14" t="s">
        <v>21</v>
      </c>
      <c r="E6">
        <v>42</v>
      </c>
      <c r="H6" s="16" t="s">
        <v>32</v>
      </c>
      <c r="I6">
        <v>180</v>
      </c>
      <c r="K6">
        <v>180</v>
      </c>
    </row>
    <row r="7" spans="1:11" x14ac:dyDescent="0.2">
      <c r="A7" t="s">
        <v>33</v>
      </c>
      <c r="B7" s="17">
        <v>45477</v>
      </c>
      <c r="C7" s="30" t="str">
        <f t="shared" si="0"/>
        <v>2024-27</v>
      </c>
      <c r="D7" s="14" t="s">
        <v>21</v>
      </c>
      <c r="E7">
        <v>22</v>
      </c>
      <c r="H7" s="16" t="s">
        <v>34</v>
      </c>
      <c r="I7">
        <v>134</v>
      </c>
      <c r="K7">
        <v>134</v>
      </c>
    </row>
    <row r="8" spans="1:11" x14ac:dyDescent="0.2">
      <c r="A8" t="s">
        <v>35</v>
      </c>
      <c r="B8" s="17">
        <v>45477</v>
      </c>
      <c r="C8" s="30" t="str">
        <f t="shared" si="0"/>
        <v>2024-27</v>
      </c>
      <c r="D8" s="14" t="s">
        <v>21</v>
      </c>
      <c r="E8">
        <v>22</v>
      </c>
      <c r="H8" s="16" t="s">
        <v>36</v>
      </c>
      <c r="I8">
        <v>126</v>
      </c>
      <c r="K8">
        <v>126</v>
      </c>
    </row>
    <row r="9" spans="1:11" x14ac:dyDescent="0.2">
      <c r="A9" t="s">
        <v>37</v>
      </c>
      <c r="B9" s="17">
        <v>45477</v>
      </c>
      <c r="C9" s="30" t="str">
        <f t="shared" si="0"/>
        <v>2024-27</v>
      </c>
      <c r="D9" s="14" t="s">
        <v>21</v>
      </c>
      <c r="E9">
        <v>6</v>
      </c>
      <c r="H9" s="16" t="s">
        <v>38</v>
      </c>
      <c r="I9">
        <v>238</v>
      </c>
      <c r="K9">
        <v>238</v>
      </c>
    </row>
    <row r="10" spans="1:11" x14ac:dyDescent="0.2">
      <c r="A10" t="s">
        <v>39</v>
      </c>
      <c r="B10" s="17">
        <v>45469</v>
      </c>
      <c r="C10" s="30" t="str">
        <f t="shared" si="0"/>
        <v>2024-26</v>
      </c>
      <c r="D10" s="14" t="s">
        <v>21</v>
      </c>
      <c r="E10">
        <v>12</v>
      </c>
      <c r="H10" s="16" t="s">
        <v>40</v>
      </c>
      <c r="I10">
        <v>168</v>
      </c>
      <c r="K10">
        <v>168</v>
      </c>
    </row>
    <row r="11" spans="1:11" x14ac:dyDescent="0.2">
      <c r="A11" t="s">
        <v>41</v>
      </c>
      <c r="B11" s="17">
        <v>45469</v>
      </c>
      <c r="C11" s="30" t="str">
        <f t="shared" si="0"/>
        <v>2024-26</v>
      </c>
      <c r="D11" s="14" t="s">
        <v>21</v>
      </c>
      <c r="E11">
        <v>42</v>
      </c>
      <c r="H11" s="16" t="s">
        <v>42</v>
      </c>
      <c r="I11">
        <v>84</v>
      </c>
      <c r="K11">
        <v>84</v>
      </c>
    </row>
    <row r="12" spans="1:11" x14ac:dyDescent="0.2">
      <c r="A12" t="s">
        <v>43</v>
      </c>
      <c r="B12" s="17">
        <v>45468</v>
      </c>
      <c r="C12" s="30" t="str">
        <f t="shared" si="0"/>
        <v>2024-26</v>
      </c>
      <c r="D12" s="14" t="s">
        <v>21</v>
      </c>
      <c r="E12">
        <v>42</v>
      </c>
      <c r="H12" s="16" t="s">
        <v>44</v>
      </c>
      <c r="I12">
        <v>84</v>
      </c>
      <c r="K12">
        <v>84</v>
      </c>
    </row>
    <row r="13" spans="1:11" x14ac:dyDescent="0.2">
      <c r="A13" t="s">
        <v>45</v>
      </c>
      <c r="B13" s="17">
        <v>45468</v>
      </c>
      <c r="C13" s="30" t="str">
        <f t="shared" si="0"/>
        <v>2024-26</v>
      </c>
      <c r="D13" s="14" t="s">
        <v>21</v>
      </c>
      <c r="E13">
        <v>42</v>
      </c>
      <c r="H13" s="16" t="s">
        <v>46</v>
      </c>
      <c r="I13">
        <v>174</v>
      </c>
      <c r="K13">
        <v>174</v>
      </c>
    </row>
    <row r="14" spans="1:11" x14ac:dyDescent="0.2">
      <c r="A14" t="s">
        <v>47</v>
      </c>
      <c r="B14" s="17">
        <v>45467</v>
      </c>
      <c r="C14" s="30" t="str">
        <f t="shared" si="0"/>
        <v>2024-26</v>
      </c>
      <c r="D14" s="14" t="s">
        <v>21</v>
      </c>
      <c r="E14">
        <v>20</v>
      </c>
      <c r="H14" s="16" t="s">
        <v>48</v>
      </c>
      <c r="I14">
        <v>210</v>
      </c>
      <c r="K14">
        <v>210</v>
      </c>
    </row>
    <row r="15" spans="1:11" x14ac:dyDescent="0.2">
      <c r="A15" t="s">
        <v>49</v>
      </c>
      <c r="B15" s="17">
        <v>45463</v>
      </c>
      <c r="C15" s="30" t="str">
        <f t="shared" si="0"/>
        <v>2024-25</v>
      </c>
      <c r="D15" s="14" t="s">
        <v>21</v>
      </c>
      <c r="E15">
        <v>42</v>
      </c>
      <c r="H15" s="16" t="s">
        <v>50</v>
      </c>
      <c r="I15">
        <v>100</v>
      </c>
      <c r="K15">
        <v>100</v>
      </c>
    </row>
    <row r="16" spans="1:11" x14ac:dyDescent="0.2">
      <c r="A16" t="s">
        <v>51</v>
      </c>
      <c r="B16" s="17">
        <v>45462</v>
      </c>
      <c r="C16" s="30" t="str">
        <f t="shared" si="0"/>
        <v>2024-25</v>
      </c>
      <c r="D16" s="14" t="s">
        <v>21</v>
      </c>
      <c r="E16">
        <v>42</v>
      </c>
      <c r="H16" s="16" t="s">
        <v>52</v>
      </c>
      <c r="I16">
        <v>94</v>
      </c>
      <c r="K16">
        <v>94</v>
      </c>
    </row>
    <row r="17" spans="1:11" x14ac:dyDescent="0.2">
      <c r="A17" t="s">
        <v>53</v>
      </c>
      <c r="B17" s="17">
        <v>45461</v>
      </c>
      <c r="C17" s="30" t="str">
        <f t="shared" si="0"/>
        <v>2024-25</v>
      </c>
      <c r="D17" s="14" t="s">
        <v>21</v>
      </c>
      <c r="E17">
        <v>42</v>
      </c>
      <c r="H17" s="16" t="s">
        <v>54</v>
      </c>
      <c r="I17">
        <v>168</v>
      </c>
      <c r="K17">
        <v>168</v>
      </c>
    </row>
    <row r="18" spans="1:11" x14ac:dyDescent="0.2">
      <c r="A18" t="s">
        <v>55</v>
      </c>
      <c r="B18" s="17">
        <v>45460</v>
      </c>
      <c r="C18" s="30" t="str">
        <f t="shared" si="0"/>
        <v>2024-25</v>
      </c>
      <c r="D18" s="14" t="s">
        <v>21</v>
      </c>
      <c r="E18">
        <v>20</v>
      </c>
      <c r="H18" s="16" t="s">
        <v>56</v>
      </c>
      <c r="I18">
        <v>66</v>
      </c>
      <c r="K18">
        <v>66</v>
      </c>
    </row>
    <row r="19" spans="1:11" x14ac:dyDescent="0.2">
      <c r="A19" t="s">
        <v>57</v>
      </c>
      <c r="B19" s="17">
        <v>45457</v>
      </c>
      <c r="C19" s="30" t="str">
        <f t="shared" si="0"/>
        <v>2024-24</v>
      </c>
      <c r="D19" s="14" t="s">
        <v>21</v>
      </c>
      <c r="E19">
        <v>42</v>
      </c>
      <c r="H19" s="16" t="s">
        <v>58</v>
      </c>
      <c r="I19">
        <v>112</v>
      </c>
      <c r="K19">
        <v>112</v>
      </c>
    </row>
    <row r="20" spans="1:11" x14ac:dyDescent="0.2">
      <c r="A20" t="s">
        <v>59</v>
      </c>
      <c r="B20" s="17">
        <v>45457</v>
      </c>
      <c r="C20" s="30" t="str">
        <f t="shared" si="0"/>
        <v>2024-24</v>
      </c>
      <c r="D20" s="14" t="s">
        <v>21</v>
      </c>
      <c r="E20">
        <v>6</v>
      </c>
      <c r="H20" s="16" t="s">
        <v>60</v>
      </c>
      <c r="I20">
        <v>225</v>
      </c>
      <c r="K20">
        <v>225</v>
      </c>
    </row>
    <row r="21" spans="1:11" x14ac:dyDescent="0.2">
      <c r="A21" t="s">
        <v>61</v>
      </c>
      <c r="B21" s="17">
        <v>45457</v>
      </c>
      <c r="C21" s="30" t="str">
        <f t="shared" si="0"/>
        <v>2024-24</v>
      </c>
      <c r="D21" s="14" t="s">
        <v>21</v>
      </c>
      <c r="E21">
        <v>42</v>
      </c>
      <c r="H21" s="16" t="s">
        <v>62</v>
      </c>
      <c r="I21">
        <v>145</v>
      </c>
      <c r="K21">
        <v>145</v>
      </c>
    </row>
    <row r="22" spans="1:11" x14ac:dyDescent="0.2">
      <c r="A22" t="s">
        <v>63</v>
      </c>
      <c r="B22" s="17">
        <v>45456</v>
      </c>
      <c r="C22" s="30" t="str">
        <f t="shared" si="0"/>
        <v>2024-24</v>
      </c>
      <c r="D22" s="14" t="s">
        <v>21</v>
      </c>
      <c r="E22">
        <v>42</v>
      </c>
      <c r="H22" s="16" t="s">
        <v>64</v>
      </c>
      <c r="I22">
        <v>126</v>
      </c>
      <c r="K22">
        <v>126</v>
      </c>
    </row>
    <row r="23" spans="1:11" x14ac:dyDescent="0.2">
      <c r="A23" t="s">
        <v>65</v>
      </c>
      <c r="B23" s="17">
        <v>45453</v>
      </c>
      <c r="C23" s="30" t="str">
        <f t="shared" si="0"/>
        <v>2024-24</v>
      </c>
      <c r="D23" s="14" t="s">
        <v>21</v>
      </c>
      <c r="E23">
        <v>42</v>
      </c>
      <c r="H23" s="16" t="s">
        <v>66</v>
      </c>
      <c r="I23">
        <v>66</v>
      </c>
      <c r="K23">
        <v>66</v>
      </c>
    </row>
    <row r="24" spans="1:11" x14ac:dyDescent="0.2">
      <c r="A24" t="s">
        <v>67</v>
      </c>
      <c r="B24" s="17">
        <v>45450</v>
      </c>
      <c r="C24" s="30" t="str">
        <f t="shared" si="0"/>
        <v>2024-23</v>
      </c>
      <c r="D24" s="14" t="s">
        <v>21</v>
      </c>
      <c r="E24">
        <v>6</v>
      </c>
      <c r="H24" s="16" t="s">
        <v>68</v>
      </c>
      <c r="I24">
        <v>72</v>
      </c>
      <c r="K24">
        <v>72</v>
      </c>
    </row>
    <row r="25" spans="1:11" x14ac:dyDescent="0.2">
      <c r="A25" t="s">
        <v>69</v>
      </c>
      <c r="B25" s="17">
        <v>45449</v>
      </c>
      <c r="C25" s="30" t="str">
        <f t="shared" si="0"/>
        <v>2024-23</v>
      </c>
      <c r="D25" s="14" t="s">
        <v>21</v>
      </c>
      <c r="E25">
        <v>42</v>
      </c>
      <c r="H25" s="16" t="s">
        <v>70</v>
      </c>
      <c r="I25">
        <v>78</v>
      </c>
      <c r="K25">
        <v>78</v>
      </c>
    </row>
    <row r="26" spans="1:11" x14ac:dyDescent="0.2">
      <c r="A26" t="s">
        <v>71</v>
      </c>
      <c r="B26" s="17">
        <v>45449</v>
      </c>
      <c r="C26" s="30" t="str">
        <f t="shared" si="0"/>
        <v>2024-23</v>
      </c>
      <c r="D26" s="14" t="s">
        <v>21</v>
      </c>
      <c r="E26">
        <v>42</v>
      </c>
      <c r="H26" s="16" t="s">
        <v>72</v>
      </c>
      <c r="I26">
        <v>126</v>
      </c>
      <c r="K26">
        <v>126</v>
      </c>
    </row>
    <row r="27" spans="1:11" x14ac:dyDescent="0.2">
      <c r="A27" t="s">
        <v>73</v>
      </c>
      <c r="B27" s="17">
        <v>45448</v>
      </c>
      <c r="C27" s="30" t="str">
        <f t="shared" si="0"/>
        <v>2024-23</v>
      </c>
      <c r="D27" s="14" t="s">
        <v>21</v>
      </c>
      <c r="E27">
        <v>10</v>
      </c>
      <c r="H27" s="16" t="s">
        <v>74</v>
      </c>
      <c r="I27">
        <v>98</v>
      </c>
      <c r="K27">
        <v>98</v>
      </c>
    </row>
    <row r="28" spans="1:11" x14ac:dyDescent="0.2">
      <c r="A28" t="s">
        <v>75</v>
      </c>
      <c r="B28" s="17">
        <v>45448</v>
      </c>
      <c r="C28" s="30" t="str">
        <f t="shared" si="0"/>
        <v>2024-23</v>
      </c>
      <c r="D28" s="14" t="s">
        <v>21</v>
      </c>
      <c r="E28">
        <v>40</v>
      </c>
      <c r="H28" s="16" t="s">
        <v>76</v>
      </c>
      <c r="I28">
        <v>78</v>
      </c>
      <c r="K28">
        <v>78</v>
      </c>
    </row>
    <row r="29" spans="1:11" x14ac:dyDescent="0.2">
      <c r="A29" t="s">
        <v>77</v>
      </c>
      <c r="B29" s="17">
        <v>45447</v>
      </c>
      <c r="C29" s="30" t="str">
        <f t="shared" si="0"/>
        <v>2024-23</v>
      </c>
      <c r="D29" s="14" t="s">
        <v>21</v>
      </c>
      <c r="E29">
        <v>42</v>
      </c>
      <c r="H29" s="16" t="s">
        <v>78</v>
      </c>
      <c r="I29">
        <v>222</v>
      </c>
      <c r="K29">
        <v>222</v>
      </c>
    </row>
    <row r="30" spans="1:11" x14ac:dyDescent="0.2">
      <c r="A30" t="s">
        <v>79</v>
      </c>
      <c r="B30" s="17">
        <v>45444</v>
      </c>
      <c r="C30" s="30" t="str">
        <f t="shared" si="0"/>
        <v>2024-22</v>
      </c>
      <c r="D30" s="14" t="s">
        <v>21</v>
      </c>
      <c r="E30">
        <v>42</v>
      </c>
      <c r="H30" s="16" t="s">
        <v>80</v>
      </c>
      <c r="I30">
        <v>126</v>
      </c>
      <c r="K30">
        <v>126</v>
      </c>
    </row>
    <row r="31" spans="1:11" x14ac:dyDescent="0.2">
      <c r="A31" t="s">
        <v>81</v>
      </c>
      <c r="B31" s="17">
        <v>45437</v>
      </c>
      <c r="C31" s="30" t="str">
        <f t="shared" si="0"/>
        <v>2024-21</v>
      </c>
      <c r="D31" s="14" t="s">
        <v>21</v>
      </c>
      <c r="E31">
        <v>42</v>
      </c>
      <c r="H31" s="16" t="s">
        <v>82</v>
      </c>
      <c r="I31">
        <v>66</v>
      </c>
      <c r="K31">
        <v>66</v>
      </c>
    </row>
    <row r="32" spans="1:11" x14ac:dyDescent="0.2">
      <c r="A32" t="s">
        <v>83</v>
      </c>
      <c r="B32" s="17">
        <v>45436</v>
      </c>
      <c r="C32" s="30" t="str">
        <f t="shared" si="0"/>
        <v>2024-21</v>
      </c>
      <c r="D32" s="14" t="s">
        <v>21</v>
      </c>
      <c r="E32">
        <v>42</v>
      </c>
      <c r="H32" s="16" t="s">
        <v>84</v>
      </c>
      <c r="I32">
        <v>66</v>
      </c>
      <c r="K32">
        <v>66</v>
      </c>
    </row>
    <row r="33" spans="1:11" x14ac:dyDescent="0.2">
      <c r="A33" t="s">
        <v>85</v>
      </c>
      <c r="B33" s="17">
        <v>45435</v>
      </c>
      <c r="C33" s="30" t="str">
        <f t="shared" si="0"/>
        <v>2024-21</v>
      </c>
      <c r="D33" s="14" t="s">
        <v>21</v>
      </c>
      <c r="E33">
        <v>42</v>
      </c>
      <c r="H33" s="16" t="s">
        <v>86</v>
      </c>
      <c r="I33">
        <v>42</v>
      </c>
      <c r="K33">
        <v>42</v>
      </c>
    </row>
    <row r="34" spans="1:11" x14ac:dyDescent="0.2">
      <c r="A34" t="s">
        <v>87</v>
      </c>
      <c r="B34" s="17">
        <v>45429</v>
      </c>
      <c r="C34" s="30" t="str">
        <f t="shared" si="0"/>
        <v>2024-20</v>
      </c>
      <c r="D34" s="14" t="s">
        <v>21</v>
      </c>
      <c r="E34">
        <v>24</v>
      </c>
      <c r="H34" s="16" t="s">
        <v>88</v>
      </c>
      <c r="I34">
        <v>66</v>
      </c>
      <c r="K34">
        <v>66</v>
      </c>
    </row>
    <row r="35" spans="1:11" x14ac:dyDescent="0.2">
      <c r="A35" t="s">
        <v>89</v>
      </c>
      <c r="B35" s="17">
        <v>45427</v>
      </c>
      <c r="C35" s="30" t="str">
        <f t="shared" si="0"/>
        <v>2024-20</v>
      </c>
      <c r="D35" s="14" t="s">
        <v>21</v>
      </c>
      <c r="E35">
        <v>42</v>
      </c>
      <c r="H35" s="16" t="s">
        <v>90</v>
      </c>
      <c r="I35">
        <v>200</v>
      </c>
      <c r="K35">
        <v>200</v>
      </c>
    </row>
    <row r="36" spans="1:11" x14ac:dyDescent="0.2">
      <c r="A36" t="s">
        <v>91</v>
      </c>
      <c r="B36" s="17">
        <v>45427</v>
      </c>
      <c r="C36" s="30" t="str">
        <f t="shared" si="0"/>
        <v>2024-20</v>
      </c>
      <c r="D36" s="14" t="s">
        <v>21</v>
      </c>
      <c r="E36">
        <v>42</v>
      </c>
      <c r="H36" s="16" t="s">
        <v>92</v>
      </c>
      <c r="I36">
        <v>78</v>
      </c>
      <c r="K36">
        <v>78</v>
      </c>
    </row>
    <row r="37" spans="1:11" x14ac:dyDescent="0.2">
      <c r="A37" t="s">
        <v>93</v>
      </c>
      <c r="B37" s="17">
        <v>45427</v>
      </c>
      <c r="C37" s="30" t="str">
        <f t="shared" si="0"/>
        <v>2024-20</v>
      </c>
      <c r="D37" s="14" t="s">
        <v>21</v>
      </c>
      <c r="E37">
        <v>42</v>
      </c>
      <c r="H37" s="16" t="s">
        <v>94</v>
      </c>
      <c r="I37">
        <v>126</v>
      </c>
      <c r="K37">
        <v>126</v>
      </c>
    </row>
    <row r="38" spans="1:11" x14ac:dyDescent="0.2">
      <c r="A38" t="s">
        <v>95</v>
      </c>
      <c r="B38" s="17">
        <v>45422</v>
      </c>
      <c r="C38" s="30" t="str">
        <f t="shared" si="0"/>
        <v>2024-19</v>
      </c>
      <c r="D38" s="14" t="s">
        <v>21</v>
      </c>
      <c r="E38">
        <v>42</v>
      </c>
      <c r="H38" s="16" t="s">
        <v>96</v>
      </c>
      <c r="I38">
        <v>126</v>
      </c>
      <c r="K38">
        <v>126</v>
      </c>
    </row>
    <row r="39" spans="1:11" x14ac:dyDescent="0.2">
      <c r="A39" t="s">
        <v>97</v>
      </c>
      <c r="B39" s="17">
        <v>45422</v>
      </c>
      <c r="C39" s="30" t="str">
        <f t="shared" si="0"/>
        <v>2024-19</v>
      </c>
      <c r="D39" s="14" t="s">
        <v>21</v>
      </c>
      <c r="E39">
        <v>42</v>
      </c>
      <c r="H39" s="16" t="s">
        <v>98</v>
      </c>
      <c r="I39">
        <v>42</v>
      </c>
      <c r="K39">
        <v>42</v>
      </c>
    </row>
    <row r="40" spans="1:11" x14ac:dyDescent="0.2">
      <c r="A40" t="s">
        <v>99</v>
      </c>
      <c r="B40" s="17">
        <v>45421</v>
      </c>
      <c r="C40" s="30" t="str">
        <f t="shared" si="0"/>
        <v>2024-19</v>
      </c>
      <c r="D40" s="14" t="s">
        <v>21</v>
      </c>
      <c r="E40">
        <v>42</v>
      </c>
      <c r="H40" s="16" t="s">
        <v>100</v>
      </c>
      <c r="I40">
        <v>96</v>
      </c>
      <c r="K40">
        <v>96</v>
      </c>
    </row>
    <row r="41" spans="1:11" x14ac:dyDescent="0.2">
      <c r="A41" t="s">
        <v>101</v>
      </c>
      <c r="B41" s="17">
        <v>45420</v>
      </c>
      <c r="C41" s="30" t="str">
        <f t="shared" si="0"/>
        <v>2024-19</v>
      </c>
      <c r="D41" s="14" t="s">
        <v>21</v>
      </c>
      <c r="E41">
        <v>42</v>
      </c>
      <c r="H41" s="16" t="s">
        <v>102</v>
      </c>
      <c r="I41">
        <v>12</v>
      </c>
      <c r="K41">
        <v>12</v>
      </c>
    </row>
    <row r="42" spans="1:11" x14ac:dyDescent="0.2">
      <c r="A42" t="s">
        <v>103</v>
      </c>
      <c r="B42" s="17">
        <v>45419</v>
      </c>
      <c r="C42" s="30" t="str">
        <f t="shared" si="0"/>
        <v>2024-19</v>
      </c>
      <c r="D42" s="14" t="s">
        <v>21</v>
      </c>
      <c r="E42">
        <v>42</v>
      </c>
      <c r="H42" s="16" t="s">
        <v>104</v>
      </c>
      <c r="I42">
        <v>84</v>
      </c>
      <c r="K42">
        <v>84</v>
      </c>
    </row>
    <row r="43" spans="1:11" x14ac:dyDescent="0.2">
      <c r="A43" t="s">
        <v>105</v>
      </c>
      <c r="B43" s="17">
        <v>45419</v>
      </c>
      <c r="C43" s="30" t="str">
        <f t="shared" si="0"/>
        <v>2024-19</v>
      </c>
      <c r="D43" s="14" t="s">
        <v>21</v>
      </c>
      <c r="E43">
        <v>42</v>
      </c>
      <c r="H43" s="16" t="s">
        <v>106</v>
      </c>
      <c r="I43">
        <v>156</v>
      </c>
      <c r="K43">
        <v>156</v>
      </c>
    </row>
    <row r="44" spans="1:11" x14ac:dyDescent="0.2">
      <c r="A44" t="s">
        <v>107</v>
      </c>
      <c r="B44" s="17">
        <v>45412</v>
      </c>
      <c r="C44" s="30" t="str">
        <f t="shared" si="0"/>
        <v>2024-18</v>
      </c>
      <c r="D44" s="14" t="s">
        <v>21</v>
      </c>
      <c r="E44">
        <v>10</v>
      </c>
      <c r="H44" s="16" t="s">
        <v>108</v>
      </c>
      <c r="I44">
        <v>148</v>
      </c>
      <c r="K44">
        <v>148</v>
      </c>
    </row>
    <row r="45" spans="1:11" x14ac:dyDescent="0.2">
      <c r="A45" t="s">
        <v>109</v>
      </c>
      <c r="B45" s="17">
        <v>45412</v>
      </c>
      <c r="C45" s="30" t="str">
        <f t="shared" si="0"/>
        <v>2024-18</v>
      </c>
      <c r="D45" s="14" t="s">
        <v>21</v>
      </c>
      <c r="E45">
        <v>42</v>
      </c>
      <c r="H45" s="16" t="s">
        <v>110</v>
      </c>
      <c r="I45">
        <v>42</v>
      </c>
      <c r="K45">
        <v>42</v>
      </c>
    </row>
    <row r="46" spans="1:11" x14ac:dyDescent="0.2">
      <c r="A46" t="s">
        <v>111</v>
      </c>
      <c r="B46" s="17">
        <v>45412</v>
      </c>
      <c r="C46" s="30" t="str">
        <f t="shared" si="0"/>
        <v>2024-18</v>
      </c>
      <c r="D46" s="14" t="s">
        <v>21</v>
      </c>
      <c r="E46">
        <v>42</v>
      </c>
      <c r="H46" s="16" t="s">
        <v>112</v>
      </c>
      <c r="I46">
        <v>192</v>
      </c>
      <c r="K46">
        <v>192</v>
      </c>
    </row>
    <row r="47" spans="1:11" x14ac:dyDescent="0.2">
      <c r="A47" t="s">
        <v>113</v>
      </c>
      <c r="B47" s="17">
        <v>45411</v>
      </c>
      <c r="C47" s="30" t="str">
        <f t="shared" si="0"/>
        <v>2024-18</v>
      </c>
      <c r="D47" s="14" t="s">
        <v>21</v>
      </c>
      <c r="E47">
        <v>6</v>
      </c>
      <c r="H47" s="16" t="s">
        <v>114</v>
      </c>
      <c r="I47">
        <v>84</v>
      </c>
      <c r="K47">
        <v>84</v>
      </c>
    </row>
    <row r="48" spans="1:11" x14ac:dyDescent="0.2">
      <c r="A48" t="s">
        <v>115</v>
      </c>
      <c r="B48" s="17">
        <v>45406</v>
      </c>
      <c r="C48" s="30" t="str">
        <f t="shared" si="0"/>
        <v>2024-17</v>
      </c>
      <c r="D48" s="14" t="s">
        <v>21</v>
      </c>
      <c r="E48">
        <v>24</v>
      </c>
      <c r="H48" s="16" t="s">
        <v>116</v>
      </c>
      <c r="I48">
        <v>138</v>
      </c>
      <c r="K48">
        <v>138</v>
      </c>
    </row>
    <row r="49" spans="1:11" x14ac:dyDescent="0.2">
      <c r="A49" t="s">
        <v>117</v>
      </c>
      <c r="B49" s="17">
        <v>45400</v>
      </c>
      <c r="C49" s="30" t="str">
        <f t="shared" si="0"/>
        <v>2024-16</v>
      </c>
      <c r="D49" s="14" t="s">
        <v>21</v>
      </c>
      <c r="E49">
        <v>42</v>
      </c>
      <c r="H49" s="16" t="s">
        <v>118</v>
      </c>
      <c r="I49">
        <v>256</v>
      </c>
      <c r="K49">
        <v>256</v>
      </c>
    </row>
    <row r="50" spans="1:11" x14ac:dyDescent="0.2">
      <c r="A50" t="s">
        <v>119</v>
      </c>
      <c r="B50" s="17">
        <v>45399</v>
      </c>
      <c r="C50" s="30" t="str">
        <f t="shared" si="0"/>
        <v>2024-16</v>
      </c>
      <c r="D50" s="14" t="s">
        <v>21</v>
      </c>
      <c r="E50">
        <v>12</v>
      </c>
      <c r="H50" s="16" t="s">
        <v>120</v>
      </c>
      <c r="I50">
        <v>134</v>
      </c>
      <c r="K50">
        <v>134</v>
      </c>
    </row>
    <row r="51" spans="1:11" x14ac:dyDescent="0.2">
      <c r="A51" t="s">
        <v>121</v>
      </c>
      <c r="B51" s="17">
        <v>45399</v>
      </c>
      <c r="C51" s="30" t="str">
        <f t="shared" si="0"/>
        <v>2024-16</v>
      </c>
      <c r="D51" s="14" t="s">
        <v>21</v>
      </c>
      <c r="E51">
        <v>12</v>
      </c>
      <c r="H51" s="16" t="s">
        <v>122</v>
      </c>
      <c r="I51">
        <v>26</v>
      </c>
      <c r="K51">
        <v>26</v>
      </c>
    </row>
    <row r="52" spans="1:11" x14ac:dyDescent="0.2">
      <c r="A52" t="s">
        <v>123</v>
      </c>
      <c r="B52" s="17">
        <v>45394</v>
      </c>
      <c r="C52" s="30" t="str">
        <f t="shared" si="0"/>
        <v>2024-15</v>
      </c>
      <c r="D52" s="14" t="s">
        <v>21</v>
      </c>
      <c r="E52">
        <v>24</v>
      </c>
      <c r="H52" s="16" t="s">
        <v>124</v>
      </c>
      <c r="I52">
        <v>168</v>
      </c>
      <c r="K52">
        <v>168</v>
      </c>
    </row>
    <row r="53" spans="1:11" x14ac:dyDescent="0.2">
      <c r="A53" t="s">
        <v>125</v>
      </c>
      <c r="B53" s="17">
        <v>45394</v>
      </c>
      <c r="C53" s="30" t="str">
        <f t="shared" si="0"/>
        <v>2024-15</v>
      </c>
      <c r="D53" s="14" t="s">
        <v>21</v>
      </c>
      <c r="E53">
        <v>42</v>
      </c>
      <c r="H53" s="16" t="s">
        <v>126</v>
      </c>
      <c r="I53">
        <v>120</v>
      </c>
      <c r="K53">
        <v>120</v>
      </c>
    </row>
    <row r="54" spans="1:11" x14ac:dyDescent="0.2">
      <c r="A54" t="s">
        <v>127</v>
      </c>
      <c r="B54" s="17">
        <v>45394</v>
      </c>
      <c r="C54" s="30" t="str">
        <f t="shared" si="0"/>
        <v>2024-15</v>
      </c>
      <c r="D54" s="14" t="s">
        <v>21</v>
      </c>
      <c r="E54">
        <v>42</v>
      </c>
      <c r="H54" s="16" t="s">
        <v>128</v>
      </c>
      <c r="I54">
        <v>237</v>
      </c>
      <c r="K54">
        <v>237</v>
      </c>
    </row>
    <row r="55" spans="1:11" x14ac:dyDescent="0.2">
      <c r="A55" t="s">
        <v>129</v>
      </c>
      <c r="B55" s="17">
        <v>45394</v>
      </c>
      <c r="C55" s="30" t="str">
        <f t="shared" si="0"/>
        <v>2024-15</v>
      </c>
      <c r="D55" s="14" t="s">
        <v>21</v>
      </c>
      <c r="E55">
        <v>42</v>
      </c>
      <c r="H55" s="16" t="s">
        <v>130</v>
      </c>
      <c r="I55">
        <v>369</v>
      </c>
      <c r="K55">
        <v>369</v>
      </c>
    </row>
    <row r="56" spans="1:11" x14ac:dyDescent="0.2">
      <c r="A56" t="s">
        <v>131</v>
      </c>
      <c r="B56" s="17">
        <v>45393</v>
      </c>
      <c r="C56" s="30" t="str">
        <f t="shared" si="0"/>
        <v>2024-15</v>
      </c>
      <c r="D56" s="14" t="s">
        <v>21</v>
      </c>
      <c r="E56">
        <v>4</v>
      </c>
      <c r="H56" s="16" t="s">
        <v>132</v>
      </c>
      <c r="I56">
        <v>399</v>
      </c>
      <c r="K56">
        <v>399</v>
      </c>
    </row>
    <row r="57" spans="1:11" x14ac:dyDescent="0.2">
      <c r="A57" t="s">
        <v>133</v>
      </c>
      <c r="B57" s="17">
        <v>45392</v>
      </c>
      <c r="C57" s="30" t="str">
        <f t="shared" si="0"/>
        <v>2024-15</v>
      </c>
      <c r="D57" s="14" t="s">
        <v>21</v>
      </c>
      <c r="E57">
        <v>42</v>
      </c>
      <c r="H57" s="16" t="s">
        <v>134</v>
      </c>
      <c r="I57">
        <v>117</v>
      </c>
      <c r="K57">
        <v>117</v>
      </c>
    </row>
    <row r="58" spans="1:11" x14ac:dyDescent="0.2">
      <c r="A58" t="s">
        <v>135</v>
      </c>
      <c r="B58" s="17">
        <v>45391</v>
      </c>
      <c r="C58" s="30" t="str">
        <f t="shared" si="0"/>
        <v>2024-15</v>
      </c>
      <c r="D58" s="14" t="s">
        <v>21</v>
      </c>
      <c r="E58">
        <v>42</v>
      </c>
      <c r="H58" s="16" t="s">
        <v>136</v>
      </c>
      <c r="I58">
        <v>48</v>
      </c>
      <c r="K58">
        <v>48</v>
      </c>
    </row>
    <row r="59" spans="1:11" x14ac:dyDescent="0.2">
      <c r="A59" t="s">
        <v>137</v>
      </c>
      <c r="B59" s="17">
        <v>45391</v>
      </c>
      <c r="C59" s="30" t="str">
        <f t="shared" si="0"/>
        <v>2024-15</v>
      </c>
      <c r="D59" s="14" t="s">
        <v>21</v>
      </c>
      <c r="E59">
        <v>2</v>
      </c>
      <c r="H59" s="16" t="s">
        <v>138</v>
      </c>
      <c r="I59">
        <v>150</v>
      </c>
      <c r="K59">
        <v>150</v>
      </c>
    </row>
    <row r="60" spans="1:11" x14ac:dyDescent="0.2">
      <c r="A60" t="s">
        <v>139</v>
      </c>
      <c r="B60" s="17">
        <v>45388</v>
      </c>
      <c r="C60" s="30" t="str">
        <f t="shared" si="0"/>
        <v>2024-14</v>
      </c>
      <c r="D60" s="14" t="s">
        <v>21</v>
      </c>
      <c r="E60">
        <v>6</v>
      </c>
      <c r="H60" s="16" t="s">
        <v>140</v>
      </c>
      <c r="I60">
        <v>173</v>
      </c>
      <c r="K60">
        <v>173</v>
      </c>
    </row>
    <row r="61" spans="1:11" x14ac:dyDescent="0.2">
      <c r="A61" t="s">
        <v>141</v>
      </c>
      <c r="B61" s="17">
        <v>45379</v>
      </c>
      <c r="C61" s="30" t="str">
        <f t="shared" si="0"/>
        <v>2024-13</v>
      </c>
      <c r="D61" s="14" t="s">
        <v>21</v>
      </c>
      <c r="E61">
        <v>42</v>
      </c>
      <c r="H61" s="16" t="s">
        <v>142</v>
      </c>
      <c r="I61">
        <v>252</v>
      </c>
      <c r="K61">
        <v>252</v>
      </c>
    </row>
    <row r="62" spans="1:11" x14ac:dyDescent="0.2">
      <c r="A62" t="s">
        <v>143</v>
      </c>
      <c r="B62" s="17">
        <v>45378</v>
      </c>
      <c r="C62" s="30" t="str">
        <f t="shared" si="0"/>
        <v>2024-13</v>
      </c>
      <c r="D62" s="14" t="s">
        <v>21</v>
      </c>
      <c r="E62">
        <v>42</v>
      </c>
      <c r="H62" s="16" t="s">
        <v>144</v>
      </c>
      <c r="I62">
        <v>154</v>
      </c>
      <c r="K62">
        <v>154</v>
      </c>
    </row>
    <row r="63" spans="1:11" x14ac:dyDescent="0.2">
      <c r="A63" t="s">
        <v>145</v>
      </c>
      <c r="B63" s="17">
        <v>45378</v>
      </c>
      <c r="C63" s="30" t="str">
        <f t="shared" si="0"/>
        <v>2024-13</v>
      </c>
      <c r="D63" s="14" t="s">
        <v>21</v>
      </c>
      <c r="E63">
        <v>16</v>
      </c>
      <c r="H63" s="16" t="s">
        <v>146</v>
      </c>
      <c r="I63">
        <v>1</v>
      </c>
      <c r="K63">
        <v>1</v>
      </c>
    </row>
    <row r="64" spans="1:11" x14ac:dyDescent="0.2">
      <c r="A64" t="s">
        <v>147</v>
      </c>
      <c r="B64" s="17">
        <v>45377</v>
      </c>
      <c r="C64" s="30" t="str">
        <f t="shared" si="0"/>
        <v>2024-13</v>
      </c>
      <c r="D64" s="14" t="s">
        <v>21</v>
      </c>
      <c r="E64">
        <v>18</v>
      </c>
      <c r="H64" s="16" t="s">
        <v>148</v>
      </c>
      <c r="I64">
        <v>137</v>
      </c>
      <c r="K64">
        <v>137</v>
      </c>
    </row>
    <row r="65" spans="1:11" x14ac:dyDescent="0.2">
      <c r="A65" t="s">
        <v>149</v>
      </c>
      <c r="B65" s="17">
        <v>45377</v>
      </c>
      <c r="C65" s="30" t="str">
        <f t="shared" si="0"/>
        <v>2024-13</v>
      </c>
      <c r="D65" s="14" t="s">
        <v>21</v>
      </c>
      <c r="E65">
        <v>42</v>
      </c>
      <c r="H65" s="16" t="s">
        <v>150</v>
      </c>
      <c r="I65">
        <v>48</v>
      </c>
      <c r="K65">
        <v>48</v>
      </c>
    </row>
    <row r="66" spans="1:11" x14ac:dyDescent="0.2">
      <c r="A66" t="s">
        <v>151</v>
      </c>
      <c r="B66" s="17">
        <v>45346</v>
      </c>
      <c r="C66" s="30" t="str">
        <f t="shared" si="0"/>
        <v>2024-8</v>
      </c>
      <c r="D66" s="14" t="s">
        <v>21</v>
      </c>
      <c r="E66">
        <v>42</v>
      </c>
      <c r="H66" s="16" t="s">
        <v>152</v>
      </c>
      <c r="I66">
        <v>62</v>
      </c>
      <c r="K66">
        <v>62</v>
      </c>
    </row>
    <row r="67" spans="1:11" x14ac:dyDescent="0.2">
      <c r="A67" t="s">
        <v>153</v>
      </c>
      <c r="B67" s="17">
        <v>45343</v>
      </c>
      <c r="C67" s="30" t="str">
        <f t="shared" ref="C67:C130" si="1">YEAR(B67)&amp;"-"&amp;WEEKNUM(B67)</f>
        <v>2024-8</v>
      </c>
      <c r="D67" s="14" t="s">
        <v>21</v>
      </c>
      <c r="E67">
        <v>42</v>
      </c>
      <c r="H67" s="16" t="s">
        <v>154</v>
      </c>
      <c r="I67">
        <v>42</v>
      </c>
      <c r="K67">
        <v>42</v>
      </c>
    </row>
    <row r="68" spans="1:11" x14ac:dyDescent="0.2">
      <c r="A68" t="s">
        <v>155</v>
      </c>
      <c r="B68" s="17">
        <v>45342</v>
      </c>
      <c r="C68" s="30" t="str">
        <f t="shared" si="1"/>
        <v>2024-8</v>
      </c>
      <c r="D68" s="14" t="s">
        <v>21</v>
      </c>
      <c r="E68">
        <v>18</v>
      </c>
      <c r="H68" s="16" t="s">
        <v>156</v>
      </c>
      <c r="I68">
        <v>268</v>
      </c>
      <c r="K68">
        <v>268</v>
      </c>
    </row>
    <row r="69" spans="1:11" x14ac:dyDescent="0.2">
      <c r="A69" t="s">
        <v>157</v>
      </c>
      <c r="B69" s="17">
        <v>45337</v>
      </c>
      <c r="C69" s="30" t="str">
        <f t="shared" si="1"/>
        <v>2024-7</v>
      </c>
      <c r="D69" s="14" t="s">
        <v>21</v>
      </c>
      <c r="E69">
        <v>6</v>
      </c>
      <c r="H69" s="16" t="s">
        <v>158</v>
      </c>
      <c r="I69">
        <v>42</v>
      </c>
      <c r="K69">
        <v>42</v>
      </c>
    </row>
    <row r="70" spans="1:11" x14ac:dyDescent="0.2">
      <c r="A70" t="s">
        <v>159</v>
      </c>
      <c r="B70" s="17">
        <v>45337</v>
      </c>
      <c r="C70" s="30" t="str">
        <f t="shared" si="1"/>
        <v>2024-7</v>
      </c>
      <c r="D70" s="14" t="s">
        <v>21</v>
      </c>
      <c r="E70">
        <v>42</v>
      </c>
      <c r="H70" s="16" t="s">
        <v>160</v>
      </c>
      <c r="I70">
        <v>126</v>
      </c>
      <c r="K70">
        <v>126</v>
      </c>
    </row>
    <row r="71" spans="1:11" x14ac:dyDescent="0.2">
      <c r="A71" t="s">
        <v>161</v>
      </c>
      <c r="B71" s="17">
        <v>45325</v>
      </c>
      <c r="C71" s="30" t="str">
        <f t="shared" si="1"/>
        <v>2024-5</v>
      </c>
      <c r="D71" s="14" t="s">
        <v>21</v>
      </c>
      <c r="E71">
        <v>12</v>
      </c>
      <c r="H71" s="16" t="s">
        <v>162</v>
      </c>
      <c r="I71">
        <v>68</v>
      </c>
      <c r="K71">
        <v>68</v>
      </c>
    </row>
    <row r="72" spans="1:11" x14ac:dyDescent="0.2">
      <c r="A72" t="s">
        <v>163</v>
      </c>
      <c r="B72" s="17">
        <v>45325</v>
      </c>
      <c r="C72" s="30" t="str">
        <f t="shared" si="1"/>
        <v>2024-5</v>
      </c>
      <c r="D72" s="14" t="s">
        <v>21</v>
      </c>
      <c r="E72">
        <v>42</v>
      </c>
      <c r="H72" s="16" t="s">
        <v>164</v>
      </c>
      <c r="I72">
        <v>42</v>
      </c>
      <c r="K72">
        <v>42</v>
      </c>
    </row>
    <row r="73" spans="1:11" x14ac:dyDescent="0.2">
      <c r="A73" t="s">
        <v>165</v>
      </c>
      <c r="B73" s="17">
        <v>45324</v>
      </c>
      <c r="C73" s="30" t="str">
        <f t="shared" si="1"/>
        <v>2024-5</v>
      </c>
      <c r="D73" s="14" t="s">
        <v>21</v>
      </c>
      <c r="E73">
        <v>12</v>
      </c>
      <c r="H73" s="16" t="s">
        <v>166</v>
      </c>
      <c r="I73">
        <v>16</v>
      </c>
      <c r="K73">
        <v>16</v>
      </c>
    </row>
    <row r="74" spans="1:11" x14ac:dyDescent="0.2">
      <c r="A74" t="s">
        <v>167</v>
      </c>
      <c r="B74" s="17">
        <v>45314</v>
      </c>
      <c r="C74" s="30" t="str">
        <f t="shared" si="1"/>
        <v>2024-4</v>
      </c>
      <c r="D74" s="14" t="s">
        <v>21</v>
      </c>
      <c r="E74">
        <v>12</v>
      </c>
      <c r="H74" s="16" t="s">
        <v>168</v>
      </c>
      <c r="I74">
        <v>108</v>
      </c>
      <c r="K74">
        <v>108</v>
      </c>
    </row>
    <row r="75" spans="1:11" x14ac:dyDescent="0.2">
      <c r="A75" t="s">
        <v>169</v>
      </c>
      <c r="B75" s="17">
        <v>45299</v>
      </c>
      <c r="C75" s="30" t="str">
        <f t="shared" si="1"/>
        <v>2024-2</v>
      </c>
      <c r="D75" s="14" t="s">
        <v>21</v>
      </c>
      <c r="E75">
        <v>42</v>
      </c>
      <c r="H75" s="16" t="s">
        <v>170</v>
      </c>
      <c r="I75">
        <v>37</v>
      </c>
      <c r="K75">
        <v>37</v>
      </c>
    </row>
    <row r="76" spans="1:11" x14ac:dyDescent="0.2">
      <c r="A76" t="s">
        <v>171</v>
      </c>
      <c r="B76" s="17">
        <v>45293</v>
      </c>
      <c r="C76" s="30" t="str">
        <f t="shared" si="1"/>
        <v>2024-1</v>
      </c>
      <c r="D76" s="14" t="s">
        <v>21</v>
      </c>
      <c r="E76">
        <v>14</v>
      </c>
      <c r="H76" s="16" t="s">
        <v>172</v>
      </c>
      <c r="I76">
        <v>14</v>
      </c>
      <c r="K76">
        <v>14</v>
      </c>
    </row>
    <row r="77" spans="1:11" x14ac:dyDescent="0.2">
      <c r="A77" t="s">
        <v>173</v>
      </c>
      <c r="B77" s="17">
        <v>45283</v>
      </c>
      <c r="C77" s="30" t="str">
        <f t="shared" si="1"/>
        <v>2023-51</v>
      </c>
      <c r="D77" s="14" t="s">
        <v>21</v>
      </c>
      <c r="E77">
        <v>12</v>
      </c>
      <c r="H77" s="16" t="s">
        <v>174</v>
      </c>
      <c r="I77">
        <v>160</v>
      </c>
      <c r="K77">
        <v>160</v>
      </c>
    </row>
    <row r="78" spans="1:11" x14ac:dyDescent="0.2">
      <c r="A78" t="s">
        <v>175</v>
      </c>
      <c r="B78" s="17">
        <v>45281</v>
      </c>
      <c r="C78" s="30" t="str">
        <f t="shared" si="1"/>
        <v>2023-51</v>
      </c>
      <c r="D78" s="14" t="s">
        <v>21</v>
      </c>
      <c r="E78">
        <v>42</v>
      </c>
      <c r="H78" s="16" t="s">
        <v>176</v>
      </c>
      <c r="I78">
        <v>6</v>
      </c>
      <c r="K78">
        <v>6</v>
      </c>
    </row>
    <row r="79" spans="1:11" x14ac:dyDescent="0.2">
      <c r="A79" t="s">
        <v>177</v>
      </c>
      <c r="B79" s="17">
        <v>45278</v>
      </c>
      <c r="C79" s="30" t="str">
        <f t="shared" si="1"/>
        <v>2023-51</v>
      </c>
      <c r="D79" s="14" t="s">
        <v>21</v>
      </c>
      <c r="E79">
        <v>14</v>
      </c>
      <c r="H79" s="16" t="s">
        <v>178</v>
      </c>
      <c r="I79">
        <v>240</v>
      </c>
      <c r="K79">
        <v>240</v>
      </c>
    </row>
    <row r="80" spans="1:11" x14ac:dyDescent="0.2">
      <c r="A80" t="s">
        <v>179</v>
      </c>
      <c r="B80" s="17">
        <v>45276</v>
      </c>
      <c r="C80" s="30" t="str">
        <f t="shared" si="1"/>
        <v>2023-50</v>
      </c>
      <c r="D80" s="14" t="s">
        <v>21</v>
      </c>
      <c r="E80">
        <v>42</v>
      </c>
      <c r="H80" s="16" t="s">
        <v>180</v>
      </c>
      <c r="I80">
        <v>66</v>
      </c>
      <c r="K80">
        <v>66</v>
      </c>
    </row>
    <row r="81" spans="1:11" x14ac:dyDescent="0.2">
      <c r="A81" t="s">
        <v>181</v>
      </c>
      <c r="B81" s="17">
        <v>45273</v>
      </c>
      <c r="C81" s="30" t="str">
        <f t="shared" si="1"/>
        <v>2023-50</v>
      </c>
      <c r="D81" s="14" t="s">
        <v>21</v>
      </c>
      <c r="E81">
        <v>42</v>
      </c>
      <c r="H81" s="16" t="s">
        <v>182</v>
      </c>
      <c r="I81">
        <v>24</v>
      </c>
      <c r="K81">
        <v>24</v>
      </c>
    </row>
    <row r="82" spans="1:11" x14ac:dyDescent="0.2">
      <c r="A82" t="s">
        <v>183</v>
      </c>
      <c r="B82" s="17">
        <v>45271</v>
      </c>
      <c r="C82" s="30" t="str">
        <f t="shared" si="1"/>
        <v>2023-50</v>
      </c>
      <c r="D82" s="14" t="s">
        <v>21</v>
      </c>
      <c r="E82">
        <v>42</v>
      </c>
      <c r="H82" s="16" t="s">
        <v>184</v>
      </c>
      <c r="I82">
        <v>100</v>
      </c>
      <c r="K82">
        <v>100</v>
      </c>
    </row>
    <row r="83" spans="1:11" x14ac:dyDescent="0.2">
      <c r="A83" t="s">
        <v>185</v>
      </c>
      <c r="B83" s="17">
        <v>45269</v>
      </c>
      <c r="C83" s="30" t="str">
        <f t="shared" si="1"/>
        <v>2023-49</v>
      </c>
      <c r="D83" s="14" t="s">
        <v>21</v>
      </c>
      <c r="E83">
        <v>2</v>
      </c>
      <c r="H83" s="16" t="s">
        <v>186</v>
      </c>
      <c r="I83">
        <v>252</v>
      </c>
      <c r="K83">
        <v>252</v>
      </c>
    </row>
    <row r="84" spans="1:11" x14ac:dyDescent="0.2">
      <c r="A84" t="s">
        <v>187</v>
      </c>
      <c r="B84" s="17">
        <v>45268</v>
      </c>
      <c r="C84" s="30" t="str">
        <f t="shared" si="1"/>
        <v>2023-49</v>
      </c>
      <c r="D84" s="14" t="s">
        <v>21</v>
      </c>
      <c r="E84">
        <v>14</v>
      </c>
      <c r="H84" s="16" t="s">
        <v>188</v>
      </c>
      <c r="I84">
        <v>42</v>
      </c>
      <c r="K84">
        <v>42</v>
      </c>
    </row>
    <row r="85" spans="1:11" x14ac:dyDescent="0.2">
      <c r="A85" t="s">
        <v>189</v>
      </c>
      <c r="B85" s="17">
        <v>45265</v>
      </c>
      <c r="C85" s="30" t="str">
        <f t="shared" si="1"/>
        <v>2023-49</v>
      </c>
      <c r="D85" s="14" t="s">
        <v>21</v>
      </c>
      <c r="E85">
        <v>42</v>
      </c>
      <c r="H85" s="16" t="s">
        <v>190</v>
      </c>
      <c r="I85">
        <v>150</v>
      </c>
      <c r="K85">
        <v>150</v>
      </c>
    </row>
    <row r="86" spans="1:11" x14ac:dyDescent="0.2">
      <c r="A86" t="s">
        <v>191</v>
      </c>
      <c r="B86" s="17">
        <v>45264</v>
      </c>
      <c r="C86" s="30" t="str">
        <f t="shared" si="1"/>
        <v>2023-49</v>
      </c>
      <c r="D86" s="14" t="s">
        <v>21</v>
      </c>
      <c r="E86">
        <v>42</v>
      </c>
      <c r="H86" s="16" t="s">
        <v>192</v>
      </c>
      <c r="I86">
        <v>126</v>
      </c>
      <c r="K86">
        <v>126</v>
      </c>
    </row>
    <row r="87" spans="1:11" x14ac:dyDescent="0.2">
      <c r="A87" t="s">
        <v>193</v>
      </c>
      <c r="B87" s="17">
        <v>45264</v>
      </c>
      <c r="C87" s="30" t="str">
        <f t="shared" si="1"/>
        <v>2023-49</v>
      </c>
      <c r="D87" s="14" t="s">
        <v>21</v>
      </c>
      <c r="E87">
        <v>42</v>
      </c>
      <c r="H87" s="16" t="s">
        <v>194</v>
      </c>
      <c r="I87">
        <v>42</v>
      </c>
      <c r="K87">
        <v>42</v>
      </c>
    </row>
    <row r="88" spans="1:11" x14ac:dyDescent="0.2">
      <c r="A88" t="s">
        <v>195</v>
      </c>
      <c r="B88" s="17">
        <v>45264</v>
      </c>
      <c r="C88" s="30" t="str">
        <f t="shared" si="1"/>
        <v>2023-49</v>
      </c>
      <c r="D88" s="14" t="s">
        <v>21</v>
      </c>
      <c r="E88">
        <v>42</v>
      </c>
      <c r="H88" s="16" t="s">
        <v>196</v>
      </c>
      <c r="I88">
        <v>182</v>
      </c>
      <c r="K88">
        <v>182</v>
      </c>
    </row>
    <row r="89" spans="1:11" x14ac:dyDescent="0.2">
      <c r="A89" t="s">
        <v>197</v>
      </c>
      <c r="B89" s="17">
        <v>45264</v>
      </c>
      <c r="C89" s="30" t="str">
        <f t="shared" si="1"/>
        <v>2023-49</v>
      </c>
      <c r="D89" s="14" t="s">
        <v>21</v>
      </c>
      <c r="E89">
        <v>42</v>
      </c>
      <c r="H89" s="16" t="s">
        <v>198</v>
      </c>
      <c r="I89">
        <v>174</v>
      </c>
      <c r="K89">
        <v>174</v>
      </c>
    </row>
    <row r="90" spans="1:11" x14ac:dyDescent="0.2">
      <c r="A90" t="s">
        <v>199</v>
      </c>
      <c r="B90" s="17">
        <v>45264</v>
      </c>
      <c r="C90" s="30" t="str">
        <f t="shared" si="1"/>
        <v>2023-49</v>
      </c>
      <c r="D90" s="14" t="s">
        <v>21</v>
      </c>
      <c r="E90">
        <v>42</v>
      </c>
      <c r="H90" s="16" t="s">
        <v>200</v>
      </c>
      <c r="I90">
        <v>146</v>
      </c>
      <c r="K90">
        <v>146</v>
      </c>
    </row>
    <row r="91" spans="1:11" x14ac:dyDescent="0.2">
      <c r="A91" t="s">
        <v>201</v>
      </c>
      <c r="B91" s="17">
        <v>45258</v>
      </c>
      <c r="C91" s="30" t="str">
        <f t="shared" si="1"/>
        <v>2023-48</v>
      </c>
      <c r="D91" s="14" t="s">
        <v>21</v>
      </c>
      <c r="E91">
        <v>42</v>
      </c>
      <c r="H91" s="16" t="s">
        <v>202</v>
      </c>
      <c r="I91">
        <v>158</v>
      </c>
      <c r="K91">
        <v>158</v>
      </c>
    </row>
    <row r="92" spans="1:11" x14ac:dyDescent="0.2">
      <c r="A92" t="s">
        <v>203</v>
      </c>
      <c r="B92" s="17">
        <v>45252</v>
      </c>
      <c r="C92" s="30" t="str">
        <f t="shared" si="1"/>
        <v>2023-47</v>
      </c>
      <c r="D92" s="14" t="s">
        <v>21</v>
      </c>
      <c r="E92">
        <v>42</v>
      </c>
      <c r="H92" s="16" t="s">
        <v>204</v>
      </c>
      <c r="I92">
        <v>100</v>
      </c>
      <c r="K92">
        <v>100</v>
      </c>
    </row>
    <row r="93" spans="1:11" x14ac:dyDescent="0.2">
      <c r="A93" t="s">
        <v>205</v>
      </c>
      <c r="B93" s="17">
        <v>45250</v>
      </c>
      <c r="C93" s="30" t="str">
        <f t="shared" si="1"/>
        <v>2023-47</v>
      </c>
      <c r="D93" s="14" t="s">
        <v>21</v>
      </c>
      <c r="E93">
        <v>20</v>
      </c>
      <c r="H93" s="16" t="s">
        <v>206</v>
      </c>
      <c r="I93">
        <v>48</v>
      </c>
      <c r="K93">
        <v>48</v>
      </c>
    </row>
    <row r="94" spans="1:11" x14ac:dyDescent="0.2">
      <c r="A94" t="s">
        <v>207</v>
      </c>
      <c r="B94" s="17">
        <v>45247</v>
      </c>
      <c r="C94" s="30" t="str">
        <f t="shared" si="1"/>
        <v>2023-46</v>
      </c>
      <c r="D94" s="14" t="s">
        <v>21</v>
      </c>
      <c r="E94">
        <v>36</v>
      </c>
      <c r="H94" s="16" t="s">
        <v>208</v>
      </c>
      <c r="I94">
        <v>12</v>
      </c>
      <c r="K94">
        <v>12</v>
      </c>
    </row>
    <row r="95" spans="1:11" x14ac:dyDescent="0.2">
      <c r="A95" t="s">
        <v>209</v>
      </c>
      <c r="B95" s="17">
        <v>45245</v>
      </c>
      <c r="C95" s="30" t="str">
        <f t="shared" si="1"/>
        <v>2023-46</v>
      </c>
      <c r="D95" s="14" t="s">
        <v>21</v>
      </c>
      <c r="E95">
        <v>6</v>
      </c>
      <c r="H95" s="16" t="s">
        <v>210</v>
      </c>
      <c r="I95">
        <v>66</v>
      </c>
      <c r="K95">
        <v>66</v>
      </c>
    </row>
    <row r="96" spans="1:11" x14ac:dyDescent="0.2">
      <c r="A96" t="s">
        <v>211</v>
      </c>
      <c r="B96" s="17">
        <v>45243</v>
      </c>
      <c r="C96" s="30" t="str">
        <f t="shared" si="1"/>
        <v>2023-46</v>
      </c>
      <c r="D96" s="14" t="s">
        <v>21</v>
      </c>
      <c r="E96">
        <v>6</v>
      </c>
      <c r="H96" s="16" t="s">
        <v>212</v>
      </c>
      <c r="I96">
        <v>48</v>
      </c>
      <c r="K96">
        <v>48</v>
      </c>
    </row>
    <row r="97" spans="1:11" x14ac:dyDescent="0.2">
      <c r="A97" t="s">
        <v>213</v>
      </c>
      <c r="B97" s="17">
        <v>45240</v>
      </c>
      <c r="C97" s="30" t="str">
        <f t="shared" si="1"/>
        <v>2023-45</v>
      </c>
      <c r="D97" s="14" t="s">
        <v>21</v>
      </c>
      <c r="E97">
        <v>21</v>
      </c>
      <c r="H97" s="16" t="s">
        <v>214</v>
      </c>
      <c r="I97">
        <v>102</v>
      </c>
      <c r="K97">
        <v>102</v>
      </c>
    </row>
    <row r="98" spans="1:11" x14ac:dyDescent="0.2">
      <c r="A98" t="s">
        <v>215</v>
      </c>
      <c r="B98" s="17">
        <v>45239</v>
      </c>
      <c r="C98" s="30" t="str">
        <f t="shared" si="1"/>
        <v>2023-45</v>
      </c>
      <c r="D98" s="14" t="s">
        <v>21</v>
      </c>
      <c r="E98">
        <v>20</v>
      </c>
      <c r="H98" s="16" t="s">
        <v>23</v>
      </c>
    </row>
    <row r="99" spans="1:11" x14ac:dyDescent="0.2">
      <c r="A99" t="s">
        <v>216</v>
      </c>
      <c r="B99" s="17">
        <v>45238</v>
      </c>
      <c r="C99" s="30" t="str">
        <f t="shared" si="1"/>
        <v>2023-45</v>
      </c>
      <c r="D99" s="14" t="s">
        <v>21</v>
      </c>
      <c r="E99">
        <v>42</v>
      </c>
      <c r="H99" s="16" t="s">
        <v>24</v>
      </c>
      <c r="I99">
        <v>11396</v>
      </c>
      <c r="K99">
        <v>11396</v>
      </c>
    </row>
    <row r="100" spans="1:11" x14ac:dyDescent="0.2">
      <c r="A100" t="s">
        <v>217</v>
      </c>
      <c r="B100" s="17">
        <v>45237</v>
      </c>
      <c r="C100" s="30" t="str">
        <f t="shared" si="1"/>
        <v>2023-45</v>
      </c>
      <c r="D100" s="14" t="s">
        <v>21</v>
      </c>
      <c r="E100">
        <v>42</v>
      </c>
    </row>
    <row r="101" spans="1:11" x14ac:dyDescent="0.2">
      <c r="A101" t="s">
        <v>218</v>
      </c>
      <c r="B101" s="17">
        <v>45236</v>
      </c>
      <c r="C101" s="30" t="str">
        <f t="shared" si="1"/>
        <v>2023-45</v>
      </c>
      <c r="D101" s="14" t="s">
        <v>21</v>
      </c>
      <c r="E101">
        <v>12</v>
      </c>
    </row>
    <row r="102" spans="1:11" x14ac:dyDescent="0.2">
      <c r="A102" t="s">
        <v>219</v>
      </c>
      <c r="B102" s="17">
        <v>45229</v>
      </c>
      <c r="C102" s="30" t="str">
        <f t="shared" si="1"/>
        <v>2023-44</v>
      </c>
      <c r="D102" s="14" t="s">
        <v>21</v>
      </c>
      <c r="E102">
        <v>1</v>
      </c>
    </row>
    <row r="103" spans="1:11" x14ac:dyDescent="0.2">
      <c r="A103" t="s">
        <v>220</v>
      </c>
      <c r="B103" s="17">
        <v>45227</v>
      </c>
      <c r="C103" s="30" t="str">
        <f t="shared" si="1"/>
        <v>2023-43</v>
      </c>
      <c r="D103" s="14" t="s">
        <v>21</v>
      </c>
      <c r="E103">
        <v>42</v>
      </c>
    </row>
    <row r="104" spans="1:11" x14ac:dyDescent="0.2">
      <c r="A104" t="s">
        <v>221</v>
      </c>
      <c r="B104" s="17">
        <v>45225</v>
      </c>
      <c r="C104" s="30" t="str">
        <f t="shared" si="1"/>
        <v>2023-43</v>
      </c>
      <c r="D104" s="14" t="s">
        <v>21</v>
      </c>
      <c r="E104">
        <v>42</v>
      </c>
    </row>
    <row r="105" spans="1:11" x14ac:dyDescent="0.2">
      <c r="A105" t="s">
        <v>222</v>
      </c>
      <c r="B105" s="17">
        <v>45224</v>
      </c>
      <c r="C105" s="30" t="str">
        <f t="shared" si="1"/>
        <v>2023-43</v>
      </c>
      <c r="D105" s="14" t="s">
        <v>21</v>
      </c>
      <c r="E105">
        <v>42</v>
      </c>
    </row>
    <row r="106" spans="1:11" x14ac:dyDescent="0.2">
      <c r="A106" t="s">
        <v>223</v>
      </c>
      <c r="B106" s="17">
        <v>45224</v>
      </c>
      <c r="C106" s="30" t="str">
        <f t="shared" si="1"/>
        <v>2023-43</v>
      </c>
      <c r="D106" s="14" t="s">
        <v>21</v>
      </c>
      <c r="E106">
        <v>10</v>
      </c>
    </row>
    <row r="107" spans="1:11" x14ac:dyDescent="0.2">
      <c r="A107" t="s">
        <v>224</v>
      </c>
      <c r="B107" s="17">
        <v>45223</v>
      </c>
      <c r="C107" s="30" t="str">
        <f t="shared" si="1"/>
        <v>2023-43</v>
      </c>
      <c r="D107" s="14" t="s">
        <v>21</v>
      </c>
      <c r="E107">
        <v>18</v>
      </c>
    </row>
    <row r="108" spans="1:11" x14ac:dyDescent="0.2">
      <c r="A108" t="s">
        <v>225</v>
      </c>
      <c r="B108" s="17">
        <v>45219</v>
      </c>
      <c r="C108" s="30" t="str">
        <f t="shared" si="1"/>
        <v>2023-42</v>
      </c>
      <c r="D108" s="14" t="s">
        <v>21</v>
      </c>
      <c r="E108">
        <v>42</v>
      </c>
    </row>
    <row r="109" spans="1:11" x14ac:dyDescent="0.2">
      <c r="A109" t="s">
        <v>226</v>
      </c>
      <c r="B109" s="17">
        <v>45218</v>
      </c>
      <c r="C109" s="30" t="str">
        <f t="shared" si="1"/>
        <v>2023-42</v>
      </c>
      <c r="D109" s="14" t="s">
        <v>21</v>
      </c>
      <c r="E109">
        <v>42</v>
      </c>
    </row>
    <row r="110" spans="1:11" x14ac:dyDescent="0.2">
      <c r="A110" t="s">
        <v>227</v>
      </c>
      <c r="B110" s="17">
        <v>45216</v>
      </c>
      <c r="C110" s="30" t="str">
        <f t="shared" si="1"/>
        <v>2023-42</v>
      </c>
      <c r="D110" s="14" t="s">
        <v>21</v>
      </c>
      <c r="E110">
        <v>42</v>
      </c>
    </row>
    <row r="111" spans="1:11" x14ac:dyDescent="0.2">
      <c r="A111" t="s">
        <v>228</v>
      </c>
      <c r="B111" s="17">
        <v>45215</v>
      </c>
      <c r="C111" s="30" t="str">
        <f t="shared" si="1"/>
        <v>2023-42</v>
      </c>
      <c r="D111" s="14" t="s">
        <v>21</v>
      </c>
      <c r="E111">
        <v>42</v>
      </c>
    </row>
    <row r="112" spans="1:11" x14ac:dyDescent="0.2">
      <c r="A112" t="s">
        <v>229</v>
      </c>
      <c r="B112" s="17">
        <v>45215</v>
      </c>
      <c r="C112" s="30" t="str">
        <f t="shared" si="1"/>
        <v>2023-42</v>
      </c>
      <c r="D112" s="14" t="s">
        <v>21</v>
      </c>
      <c r="E112">
        <v>42</v>
      </c>
    </row>
    <row r="113" spans="1:5" x14ac:dyDescent="0.2">
      <c r="A113" t="s">
        <v>230</v>
      </c>
      <c r="B113" s="17">
        <v>45215</v>
      </c>
      <c r="C113" s="30" t="str">
        <f t="shared" si="1"/>
        <v>2023-42</v>
      </c>
      <c r="D113" s="14" t="s">
        <v>21</v>
      </c>
      <c r="E113">
        <v>42</v>
      </c>
    </row>
    <row r="114" spans="1:5" x14ac:dyDescent="0.2">
      <c r="A114" t="s">
        <v>231</v>
      </c>
      <c r="B114" s="17">
        <v>45213</v>
      </c>
      <c r="C114" s="30" t="str">
        <f t="shared" si="1"/>
        <v>2023-41</v>
      </c>
      <c r="D114" s="14" t="s">
        <v>21</v>
      </c>
      <c r="E114">
        <v>42</v>
      </c>
    </row>
    <row r="115" spans="1:5" x14ac:dyDescent="0.2">
      <c r="A115" t="s">
        <v>232</v>
      </c>
      <c r="B115" s="17">
        <v>45211</v>
      </c>
      <c r="C115" s="30" t="str">
        <f t="shared" si="1"/>
        <v>2023-41</v>
      </c>
      <c r="D115" s="14" t="s">
        <v>21</v>
      </c>
      <c r="E115">
        <v>42</v>
      </c>
    </row>
    <row r="116" spans="1:5" x14ac:dyDescent="0.2">
      <c r="A116" t="s">
        <v>233</v>
      </c>
      <c r="B116" s="17">
        <v>45210</v>
      </c>
      <c r="C116" s="30" t="str">
        <f t="shared" si="1"/>
        <v>2023-41</v>
      </c>
      <c r="D116" s="14" t="s">
        <v>21</v>
      </c>
      <c r="E116">
        <v>42</v>
      </c>
    </row>
    <row r="117" spans="1:5" x14ac:dyDescent="0.2">
      <c r="A117" t="s">
        <v>234</v>
      </c>
      <c r="B117" s="17">
        <v>45209</v>
      </c>
      <c r="C117" s="30" t="str">
        <f t="shared" si="1"/>
        <v>2023-41</v>
      </c>
      <c r="D117" s="14" t="s">
        <v>21</v>
      </c>
      <c r="E117">
        <v>42</v>
      </c>
    </row>
    <row r="118" spans="1:5" x14ac:dyDescent="0.2">
      <c r="A118" t="s">
        <v>235</v>
      </c>
      <c r="B118" s="17">
        <v>45208</v>
      </c>
      <c r="C118" s="30" t="str">
        <f t="shared" si="1"/>
        <v>2023-41</v>
      </c>
      <c r="D118" s="14" t="s">
        <v>21</v>
      </c>
      <c r="E118">
        <v>5</v>
      </c>
    </row>
    <row r="119" spans="1:5" x14ac:dyDescent="0.2">
      <c r="A119" t="s">
        <v>236</v>
      </c>
      <c r="B119" s="17">
        <v>45205</v>
      </c>
      <c r="C119" s="30" t="str">
        <f t="shared" si="1"/>
        <v>2023-40</v>
      </c>
      <c r="D119" s="14" t="s">
        <v>21</v>
      </c>
      <c r="E119">
        <v>84</v>
      </c>
    </row>
    <row r="120" spans="1:5" x14ac:dyDescent="0.2">
      <c r="A120" t="s">
        <v>237</v>
      </c>
      <c r="B120" s="17">
        <v>45203</v>
      </c>
      <c r="C120" s="30" t="str">
        <f t="shared" si="1"/>
        <v>2023-40</v>
      </c>
      <c r="D120" s="14" t="s">
        <v>21</v>
      </c>
      <c r="E120">
        <v>42</v>
      </c>
    </row>
    <row r="121" spans="1:5" x14ac:dyDescent="0.2">
      <c r="A121" t="s">
        <v>238</v>
      </c>
      <c r="B121" s="17">
        <v>45202</v>
      </c>
      <c r="C121" s="30" t="str">
        <f t="shared" si="1"/>
        <v>2023-40</v>
      </c>
      <c r="D121" s="14" t="s">
        <v>21</v>
      </c>
      <c r="E121">
        <v>24</v>
      </c>
    </row>
    <row r="122" spans="1:5" x14ac:dyDescent="0.2">
      <c r="A122" t="s">
        <v>239</v>
      </c>
      <c r="B122" s="17">
        <v>45199</v>
      </c>
      <c r="C122" s="30" t="str">
        <f t="shared" si="1"/>
        <v>2023-39</v>
      </c>
      <c r="D122" s="14" t="s">
        <v>21</v>
      </c>
      <c r="E122">
        <v>42</v>
      </c>
    </row>
    <row r="123" spans="1:5" x14ac:dyDescent="0.2">
      <c r="A123" t="s">
        <v>240</v>
      </c>
      <c r="B123" s="17">
        <v>45198</v>
      </c>
      <c r="C123" s="30" t="str">
        <f t="shared" si="1"/>
        <v>2023-39</v>
      </c>
      <c r="D123" s="14" t="s">
        <v>21</v>
      </c>
      <c r="E123">
        <v>42</v>
      </c>
    </row>
    <row r="124" spans="1:5" x14ac:dyDescent="0.2">
      <c r="A124" t="s">
        <v>241</v>
      </c>
      <c r="B124" s="17">
        <v>45195</v>
      </c>
      <c r="C124" s="30" t="str">
        <f t="shared" si="1"/>
        <v>2023-39</v>
      </c>
      <c r="D124" s="14" t="s">
        <v>21</v>
      </c>
      <c r="E124">
        <v>33</v>
      </c>
    </row>
    <row r="125" spans="1:5" x14ac:dyDescent="0.2">
      <c r="A125" t="s">
        <v>242</v>
      </c>
      <c r="B125" s="17">
        <v>45192</v>
      </c>
      <c r="C125" s="30" t="str">
        <f t="shared" si="1"/>
        <v>2023-38</v>
      </c>
      <c r="D125" s="14" t="s">
        <v>21</v>
      </c>
      <c r="E125">
        <v>42</v>
      </c>
    </row>
    <row r="126" spans="1:5" x14ac:dyDescent="0.2">
      <c r="A126" t="s">
        <v>243</v>
      </c>
      <c r="B126" s="17">
        <v>45192</v>
      </c>
      <c r="C126" s="30" t="str">
        <f t="shared" si="1"/>
        <v>2023-38</v>
      </c>
      <c r="D126" s="14" t="s">
        <v>21</v>
      </c>
      <c r="E126">
        <v>42</v>
      </c>
    </row>
    <row r="127" spans="1:5" x14ac:dyDescent="0.2">
      <c r="A127" t="s">
        <v>244</v>
      </c>
      <c r="B127" s="17">
        <v>45192</v>
      </c>
      <c r="C127" s="30" t="str">
        <f t="shared" si="1"/>
        <v>2023-38</v>
      </c>
      <c r="D127" s="14" t="s">
        <v>21</v>
      </c>
      <c r="E127">
        <v>42</v>
      </c>
    </row>
    <row r="128" spans="1:5" x14ac:dyDescent="0.2">
      <c r="A128" t="s">
        <v>245</v>
      </c>
      <c r="B128" s="17">
        <v>45191</v>
      </c>
      <c r="C128" s="30" t="str">
        <f t="shared" si="1"/>
        <v>2023-38</v>
      </c>
      <c r="D128" s="14" t="s">
        <v>21</v>
      </c>
      <c r="E128">
        <v>33</v>
      </c>
    </row>
    <row r="129" spans="1:5" x14ac:dyDescent="0.2">
      <c r="A129" t="s">
        <v>246</v>
      </c>
      <c r="B129" s="17">
        <v>45191</v>
      </c>
      <c r="C129" s="30" t="str">
        <f t="shared" si="1"/>
        <v>2023-38</v>
      </c>
      <c r="D129" s="14" t="s">
        <v>21</v>
      </c>
      <c r="E129">
        <v>9</v>
      </c>
    </row>
    <row r="130" spans="1:5" x14ac:dyDescent="0.2">
      <c r="A130" t="s">
        <v>247</v>
      </c>
      <c r="B130" s="17">
        <v>45190</v>
      </c>
      <c r="C130" s="30" t="str">
        <f t="shared" si="1"/>
        <v>2023-38</v>
      </c>
      <c r="D130" s="14" t="s">
        <v>21</v>
      </c>
      <c r="E130">
        <v>42</v>
      </c>
    </row>
    <row r="131" spans="1:5" x14ac:dyDescent="0.2">
      <c r="A131" t="s">
        <v>248</v>
      </c>
      <c r="B131" s="17">
        <v>45190</v>
      </c>
      <c r="C131" s="30" t="str">
        <f t="shared" ref="C131:C194" si="2">YEAR(B131)&amp;"-"&amp;WEEKNUM(B131)</f>
        <v>2023-38</v>
      </c>
      <c r="D131" s="14" t="s">
        <v>21</v>
      </c>
      <c r="E131">
        <v>42</v>
      </c>
    </row>
    <row r="132" spans="1:5" x14ac:dyDescent="0.2">
      <c r="A132" t="s">
        <v>249</v>
      </c>
      <c r="B132" s="17">
        <v>45189</v>
      </c>
      <c r="C132" s="30" t="str">
        <f t="shared" si="2"/>
        <v>2023-38</v>
      </c>
      <c r="D132" s="14" t="s">
        <v>21</v>
      </c>
      <c r="E132">
        <v>42</v>
      </c>
    </row>
    <row r="133" spans="1:5" x14ac:dyDescent="0.2">
      <c r="A133" t="s">
        <v>250</v>
      </c>
      <c r="B133" s="17">
        <v>45188</v>
      </c>
      <c r="C133" s="30" t="str">
        <f t="shared" si="2"/>
        <v>2023-38</v>
      </c>
      <c r="D133" s="14" t="s">
        <v>21</v>
      </c>
      <c r="E133">
        <v>21</v>
      </c>
    </row>
    <row r="134" spans="1:5" x14ac:dyDescent="0.2">
      <c r="A134" t="s">
        <v>251</v>
      </c>
      <c r="B134" s="17">
        <v>45188</v>
      </c>
      <c r="C134" s="30" t="str">
        <f t="shared" si="2"/>
        <v>2023-38</v>
      </c>
      <c r="D134" s="14" t="s">
        <v>21</v>
      </c>
      <c r="E134">
        <v>42</v>
      </c>
    </row>
    <row r="135" spans="1:5" x14ac:dyDescent="0.2">
      <c r="A135" t="s">
        <v>252</v>
      </c>
      <c r="B135" s="17">
        <v>45187</v>
      </c>
      <c r="C135" s="30" t="str">
        <f t="shared" si="2"/>
        <v>2023-38</v>
      </c>
      <c r="D135" s="14" t="s">
        <v>21</v>
      </c>
      <c r="E135">
        <v>42</v>
      </c>
    </row>
    <row r="136" spans="1:5" x14ac:dyDescent="0.2">
      <c r="A136" t="s">
        <v>253</v>
      </c>
      <c r="B136" s="17">
        <v>45184</v>
      </c>
      <c r="C136" s="30" t="str">
        <f t="shared" si="2"/>
        <v>2023-37</v>
      </c>
      <c r="D136" s="14" t="s">
        <v>21</v>
      </c>
      <c r="E136">
        <v>21</v>
      </c>
    </row>
    <row r="137" spans="1:5" x14ac:dyDescent="0.2">
      <c r="A137" t="s">
        <v>254</v>
      </c>
      <c r="B137" s="17">
        <v>45184</v>
      </c>
      <c r="C137" s="30" t="str">
        <f t="shared" si="2"/>
        <v>2023-37</v>
      </c>
      <c r="D137" s="14" t="s">
        <v>21</v>
      </c>
      <c r="E137">
        <v>6</v>
      </c>
    </row>
    <row r="138" spans="1:5" x14ac:dyDescent="0.2">
      <c r="A138" t="s">
        <v>255</v>
      </c>
      <c r="B138" s="17">
        <v>45184</v>
      </c>
      <c r="C138" s="30" t="str">
        <f t="shared" si="2"/>
        <v>2023-37</v>
      </c>
      <c r="D138" s="14" t="s">
        <v>21</v>
      </c>
      <c r="E138">
        <v>21</v>
      </c>
    </row>
    <row r="139" spans="1:5" x14ac:dyDescent="0.2">
      <c r="A139" t="s">
        <v>256</v>
      </c>
      <c r="B139" s="17">
        <v>45184</v>
      </c>
      <c r="C139" s="30" t="str">
        <f t="shared" si="2"/>
        <v>2023-37</v>
      </c>
      <c r="D139" s="14" t="s">
        <v>21</v>
      </c>
      <c r="E139">
        <v>42</v>
      </c>
    </row>
    <row r="140" spans="1:5" x14ac:dyDescent="0.2">
      <c r="A140" t="s">
        <v>257</v>
      </c>
      <c r="B140" s="17">
        <v>45183</v>
      </c>
      <c r="C140" s="30" t="str">
        <f t="shared" si="2"/>
        <v>2023-37</v>
      </c>
      <c r="D140" s="14" t="s">
        <v>21</v>
      </c>
      <c r="E140">
        <v>42</v>
      </c>
    </row>
    <row r="141" spans="1:5" x14ac:dyDescent="0.2">
      <c r="A141" t="s">
        <v>258</v>
      </c>
      <c r="B141" s="17">
        <v>45183</v>
      </c>
      <c r="C141" s="30" t="str">
        <f t="shared" si="2"/>
        <v>2023-37</v>
      </c>
      <c r="D141" s="14" t="s">
        <v>21</v>
      </c>
      <c r="E141">
        <v>42</v>
      </c>
    </row>
    <row r="142" spans="1:5" x14ac:dyDescent="0.2">
      <c r="A142" t="s">
        <v>259</v>
      </c>
      <c r="B142" s="17">
        <v>45182</v>
      </c>
      <c r="C142" s="30" t="str">
        <f t="shared" si="2"/>
        <v>2023-37</v>
      </c>
      <c r="D142" s="14" t="s">
        <v>21</v>
      </c>
      <c r="E142">
        <v>23</v>
      </c>
    </row>
    <row r="143" spans="1:5" x14ac:dyDescent="0.2">
      <c r="A143" t="s">
        <v>260</v>
      </c>
      <c r="B143" s="17">
        <v>45181</v>
      </c>
      <c r="C143" s="30" t="str">
        <f t="shared" si="2"/>
        <v>2023-37</v>
      </c>
      <c r="D143" s="14" t="s">
        <v>21</v>
      </c>
      <c r="E143">
        <v>42</v>
      </c>
    </row>
    <row r="144" spans="1:5" x14ac:dyDescent="0.2">
      <c r="A144" t="s">
        <v>261</v>
      </c>
      <c r="B144" s="17">
        <v>45181</v>
      </c>
      <c r="C144" s="30" t="str">
        <f t="shared" si="2"/>
        <v>2023-37</v>
      </c>
      <c r="D144" s="14" t="s">
        <v>21</v>
      </c>
      <c r="E144">
        <v>22</v>
      </c>
    </row>
    <row r="145" spans="1:5" x14ac:dyDescent="0.2">
      <c r="A145" t="s">
        <v>262</v>
      </c>
      <c r="B145" s="17">
        <v>45181</v>
      </c>
      <c r="C145" s="30" t="str">
        <f t="shared" si="2"/>
        <v>2023-37</v>
      </c>
      <c r="D145" s="14" t="s">
        <v>21</v>
      </c>
      <c r="E145">
        <v>42</v>
      </c>
    </row>
    <row r="146" spans="1:5" x14ac:dyDescent="0.2">
      <c r="A146" t="s">
        <v>263</v>
      </c>
      <c r="B146" s="17">
        <v>45180</v>
      </c>
      <c r="C146" s="30" t="str">
        <f t="shared" si="2"/>
        <v>2023-37</v>
      </c>
      <c r="D146" s="14" t="s">
        <v>21</v>
      </c>
      <c r="E146">
        <v>24</v>
      </c>
    </row>
    <row r="147" spans="1:5" x14ac:dyDescent="0.2">
      <c r="A147" t="s">
        <v>264</v>
      </c>
      <c r="B147" s="17">
        <v>45180</v>
      </c>
      <c r="C147" s="30" t="str">
        <f t="shared" si="2"/>
        <v>2023-37</v>
      </c>
      <c r="D147" s="14" t="s">
        <v>21</v>
      </c>
      <c r="E147">
        <v>42</v>
      </c>
    </row>
    <row r="148" spans="1:5" x14ac:dyDescent="0.2">
      <c r="A148" t="s">
        <v>265</v>
      </c>
      <c r="B148" s="17">
        <v>45177</v>
      </c>
      <c r="C148" s="30" t="str">
        <f t="shared" si="2"/>
        <v>2023-36</v>
      </c>
      <c r="D148" s="14" t="s">
        <v>21</v>
      </c>
      <c r="E148">
        <v>42</v>
      </c>
    </row>
    <row r="149" spans="1:5" x14ac:dyDescent="0.2">
      <c r="A149" t="s">
        <v>266</v>
      </c>
      <c r="B149" s="17">
        <v>45176</v>
      </c>
      <c r="C149" s="30" t="str">
        <f t="shared" si="2"/>
        <v>2023-36</v>
      </c>
      <c r="D149" s="14" t="s">
        <v>21</v>
      </c>
      <c r="E149">
        <v>42</v>
      </c>
    </row>
    <row r="150" spans="1:5" x14ac:dyDescent="0.2">
      <c r="A150" t="s">
        <v>267</v>
      </c>
      <c r="B150" s="17">
        <v>45176</v>
      </c>
      <c r="C150" s="30" t="str">
        <f t="shared" si="2"/>
        <v>2023-36</v>
      </c>
      <c r="D150" s="14" t="s">
        <v>21</v>
      </c>
      <c r="E150">
        <v>42</v>
      </c>
    </row>
    <row r="151" spans="1:5" x14ac:dyDescent="0.2">
      <c r="A151" t="s">
        <v>268</v>
      </c>
      <c r="B151" s="17">
        <v>45175</v>
      </c>
      <c r="C151" s="30" t="str">
        <f t="shared" si="2"/>
        <v>2023-36</v>
      </c>
      <c r="D151" s="14" t="s">
        <v>21</v>
      </c>
      <c r="E151">
        <v>24</v>
      </c>
    </row>
    <row r="152" spans="1:5" x14ac:dyDescent="0.2">
      <c r="A152" t="s">
        <v>269</v>
      </c>
      <c r="B152" s="17">
        <v>45175</v>
      </c>
      <c r="C152" s="30" t="str">
        <f t="shared" si="2"/>
        <v>2023-36</v>
      </c>
      <c r="D152" s="14" t="s">
        <v>21</v>
      </c>
      <c r="E152">
        <v>21</v>
      </c>
    </row>
    <row r="153" spans="1:5" x14ac:dyDescent="0.2">
      <c r="A153" t="s">
        <v>270</v>
      </c>
      <c r="B153" s="17">
        <v>45174</v>
      </c>
      <c r="C153" s="30" t="str">
        <f t="shared" si="2"/>
        <v>2023-36</v>
      </c>
      <c r="D153" s="14" t="s">
        <v>21</v>
      </c>
      <c r="E153">
        <v>42</v>
      </c>
    </row>
    <row r="154" spans="1:5" x14ac:dyDescent="0.2">
      <c r="A154" t="s">
        <v>271</v>
      </c>
      <c r="B154" s="17">
        <v>45173</v>
      </c>
      <c r="C154" s="30" t="str">
        <f t="shared" si="2"/>
        <v>2023-36</v>
      </c>
      <c r="D154" s="14" t="s">
        <v>21</v>
      </c>
      <c r="E154">
        <v>24</v>
      </c>
    </row>
    <row r="155" spans="1:5" x14ac:dyDescent="0.2">
      <c r="A155" t="s">
        <v>272</v>
      </c>
      <c r="B155" s="17">
        <v>45170</v>
      </c>
      <c r="C155" s="30" t="str">
        <f t="shared" si="2"/>
        <v>2023-35</v>
      </c>
      <c r="D155" s="14" t="s">
        <v>21</v>
      </c>
      <c r="E155">
        <v>42</v>
      </c>
    </row>
    <row r="156" spans="1:5" x14ac:dyDescent="0.2">
      <c r="A156" t="s">
        <v>273</v>
      </c>
      <c r="B156" s="17">
        <v>45169</v>
      </c>
      <c r="C156" s="30" t="str">
        <f t="shared" si="2"/>
        <v>2023-35</v>
      </c>
      <c r="D156" s="14" t="s">
        <v>21</v>
      </c>
      <c r="E156">
        <v>20</v>
      </c>
    </row>
    <row r="157" spans="1:5" x14ac:dyDescent="0.2">
      <c r="A157" t="s">
        <v>274</v>
      </c>
      <c r="B157" s="17">
        <v>45167</v>
      </c>
      <c r="C157" s="30" t="str">
        <f t="shared" si="2"/>
        <v>2023-35</v>
      </c>
      <c r="D157" s="14" t="s">
        <v>21</v>
      </c>
      <c r="E157">
        <v>42</v>
      </c>
    </row>
    <row r="158" spans="1:5" x14ac:dyDescent="0.2">
      <c r="A158" t="s">
        <v>275</v>
      </c>
      <c r="B158" s="17">
        <v>45167</v>
      </c>
      <c r="C158" s="30" t="str">
        <f t="shared" si="2"/>
        <v>2023-35</v>
      </c>
      <c r="D158" s="14" t="s">
        <v>21</v>
      </c>
      <c r="E158">
        <v>10</v>
      </c>
    </row>
    <row r="159" spans="1:5" x14ac:dyDescent="0.2">
      <c r="A159" t="s">
        <v>276</v>
      </c>
      <c r="B159" s="17">
        <v>45166</v>
      </c>
      <c r="C159" s="30" t="str">
        <f t="shared" si="2"/>
        <v>2023-35</v>
      </c>
      <c r="D159" s="14" t="s">
        <v>21</v>
      </c>
      <c r="E159">
        <v>6</v>
      </c>
    </row>
    <row r="160" spans="1:5" x14ac:dyDescent="0.2">
      <c r="A160" t="s">
        <v>277</v>
      </c>
      <c r="B160" s="17">
        <v>45164</v>
      </c>
      <c r="C160" s="30" t="str">
        <f t="shared" si="2"/>
        <v>2023-34</v>
      </c>
      <c r="D160" s="14" t="s">
        <v>21</v>
      </c>
      <c r="E160">
        <v>42</v>
      </c>
    </row>
    <row r="161" spans="1:5" x14ac:dyDescent="0.2">
      <c r="A161" t="s">
        <v>278</v>
      </c>
      <c r="B161" s="17">
        <v>45163</v>
      </c>
      <c r="C161" s="30" t="str">
        <f t="shared" si="2"/>
        <v>2023-34</v>
      </c>
      <c r="D161" s="14" t="s">
        <v>21</v>
      </c>
      <c r="E161">
        <v>42</v>
      </c>
    </row>
    <row r="162" spans="1:5" x14ac:dyDescent="0.2">
      <c r="A162" t="s">
        <v>279</v>
      </c>
      <c r="B162" s="17">
        <v>45163</v>
      </c>
      <c r="C162" s="30" t="str">
        <f t="shared" si="2"/>
        <v>2023-34</v>
      </c>
      <c r="D162" s="14" t="s">
        <v>21</v>
      </c>
      <c r="E162">
        <v>42</v>
      </c>
    </row>
    <row r="163" spans="1:5" x14ac:dyDescent="0.2">
      <c r="A163" t="s">
        <v>280</v>
      </c>
      <c r="B163" s="17">
        <v>45162</v>
      </c>
      <c r="C163" s="30" t="str">
        <f t="shared" si="2"/>
        <v>2023-34</v>
      </c>
      <c r="D163" s="14" t="s">
        <v>21</v>
      </c>
      <c r="E163">
        <v>42</v>
      </c>
    </row>
    <row r="164" spans="1:5" x14ac:dyDescent="0.2">
      <c r="A164" t="s">
        <v>281</v>
      </c>
      <c r="B164" s="17">
        <v>45157</v>
      </c>
      <c r="C164" s="30" t="str">
        <f t="shared" si="2"/>
        <v>2023-33</v>
      </c>
      <c r="D164" s="14" t="s">
        <v>21</v>
      </c>
      <c r="E164">
        <v>6</v>
      </c>
    </row>
    <row r="165" spans="1:5" x14ac:dyDescent="0.2">
      <c r="A165" t="s">
        <v>282</v>
      </c>
      <c r="B165" s="17">
        <v>45152</v>
      </c>
      <c r="C165" s="30" t="str">
        <f t="shared" si="2"/>
        <v>2023-33</v>
      </c>
      <c r="D165" s="14" t="s">
        <v>21</v>
      </c>
      <c r="E165">
        <v>20</v>
      </c>
    </row>
    <row r="166" spans="1:5" x14ac:dyDescent="0.2">
      <c r="A166" t="s">
        <v>283</v>
      </c>
      <c r="B166" s="17">
        <v>45150</v>
      </c>
      <c r="C166" s="30" t="str">
        <f t="shared" si="2"/>
        <v>2023-32</v>
      </c>
      <c r="D166" s="14" t="s">
        <v>21</v>
      </c>
      <c r="E166">
        <v>42</v>
      </c>
    </row>
    <row r="167" spans="1:5" x14ac:dyDescent="0.2">
      <c r="A167" t="s">
        <v>284</v>
      </c>
      <c r="B167" s="17">
        <v>45149</v>
      </c>
      <c r="C167" s="30" t="str">
        <f t="shared" si="2"/>
        <v>2023-32</v>
      </c>
      <c r="D167" s="14" t="s">
        <v>21</v>
      </c>
      <c r="E167">
        <v>8</v>
      </c>
    </row>
    <row r="168" spans="1:5" x14ac:dyDescent="0.2">
      <c r="A168" t="s">
        <v>285</v>
      </c>
      <c r="B168" s="17">
        <v>45148</v>
      </c>
      <c r="C168" s="30" t="str">
        <f t="shared" si="2"/>
        <v>2023-32</v>
      </c>
      <c r="D168" s="14" t="s">
        <v>21</v>
      </c>
      <c r="E168">
        <v>42</v>
      </c>
    </row>
    <row r="169" spans="1:5" x14ac:dyDescent="0.2">
      <c r="A169" t="s">
        <v>286</v>
      </c>
      <c r="B169" s="17">
        <v>45147</v>
      </c>
      <c r="C169" s="30" t="str">
        <f t="shared" si="2"/>
        <v>2023-32</v>
      </c>
      <c r="D169" s="14" t="s">
        <v>21</v>
      </c>
      <c r="E169">
        <v>42</v>
      </c>
    </row>
    <row r="170" spans="1:5" x14ac:dyDescent="0.2">
      <c r="A170" t="s">
        <v>287</v>
      </c>
      <c r="B170" s="17">
        <v>45143</v>
      </c>
      <c r="C170" s="30" t="str">
        <f t="shared" si="2"/>
        <v>2023-31</v>
      </c>
      <c r="D170" s="14" t="s">
        <v>21</v>
      </c>
      <c r="E170">
        <v>42</v>
      </c>
    </row>
    <row r="171" spans="1:5" x14ac:dyDescent="0.2">
      <c r="A171" t="s">
        <v>288</v>
      </c>
      <c r="B171" s="17">
        <v>45143</v>
      </c>
      <c r="C171" s="30" t="str">
        <f t="shared" si="2"/>
        <v>2023-31</v>
      </c>
      <c r="D171" s="14" t="s">
        <v>21</v>
      </c>
      <c r="E171">
        <v>42</v>
      </c>
    </row>
    <row r="172" spans="1:5" x14ac:dyDescent="0.2">
      <c r="A172" t="s">
        <v>289</v>
      </c>
      <c r="B172" s="17">
        <v>45142</v>
      </c>
      <c r="C172" s="30" t="str">
        <f t="shared" si="2"/>
        <v>2023-31</v>
      </c>
      <c r="D172" s="14" t="s">
        <v>21</v>
      </c>
      <c r="E172">
        <v>42</v>
      </c>
    </row>
    <row r="173" spans="1:5" x14ac:dyDescent="0.2">
      <c r="A173" t="s">
        <v>290</v>
      </c>
      <c r="B173" s="17">
        <v>45141</v>
      </c>
      <c r="C173" s="30" t="str">
        <f t="shared" si="2"/>
        <v>2023-31</v>
      </c>
      <c r="D173" s="14" t="s">
        <v>21</v>
      </c>
      <c r="E173">
        <v>42</v>
      </c>
    </row>
    <row r="174" spans="1:5" x14ac:dyDescent="0.2">
      <c r="A174" t="s">
        <v>291</v>
      </c>
      <c r="B174" s="17">
        <v>45141</v>
      </c>
      <c r="C174" s="30" t="str">
        <f t="shared" si="2"/>
        <v>2023-31</v>
      </c>
      <c r="D174" s="14" t="s">
        <v>21</v>
      </c>
      <c r="E174">
        <v>42</v>
      </c>
    </row>
    <row r="175" spans="1:5" x14ac:dyDescent="0.2">
      <c r="A175" t="s">
        <v>292</v>
      </c>
      <c r="B175" s="17">
        <v>45141</v>
      </c>
      <c r="C175" s="30" t="str">
        <f t="shared" si="2"/>
        <v>2023-31</v>
      </c>
      <c r="D175" s="14" t="s">
        <v>21</v>
      </c>
      <c r="E175">
        <v>20</v>
      </c>
    </row>
    <row r="176" spans="1:5" x14ac:dyDescent="0.2">
      <c r="A176" t="s">
        <v>293</v>
      </c>
      <c r="B176" s="17">
        <v>45139</v>
      </c>
      <c r="C176" s="30" t="str">
        <f t="shared" si="2"/>
        <v>2023-31</v>
      </c>
      <c r="D176" s="14" t="s">
        <v>21</v>
      </c>
      <c r="E176">
        <v>6</v>
      </c>
    </row>
    <row r="177" spans="1:5" x14ac:dyDescent="0.2">
      <c r="A177" t="s">
        <v>294</v>
      </c>
      <c r="B177" s="17">
        <v>45139</v>
      </c>
      <c r="C177" s="30" t="str">
        <f t="shared" si="2"/>
        <v>2023-31</v>
      </c>
      <c r="D177" s="14" t="s">
        <v>21</v>
      </c>
      <c r="E177">
        <v>20</v>
      </c>
    </row>
    <row r="178" spans="1:5" x14ac:dyDescent="0.2">
      <c r="A178" t="s">
        <v>295</v>
      </c>
      <c r="B178" s="17">
        <v>45132</v>
      </c>
      <c r="C178" s="30" t="str">
        <f t="shared" si="2"/>
        <v>2023-30</v>
      </c>
      <c r="D178" s="14" t="s">
        <v>21</v>
      </c>
      <c r="E178">
        <v>42</v>
      </c>
    </row>
    <row r="179" spans="1:5" x14ac:dyDescent="0.2">
      <c r="A179" t="s">
        <v>296</v>
      </c>
      <c r="B179" s="17">
        <v>45132</v>
      </c>
      <c r="C179" s="30" t="str">
        <f t="shared" si="2"/>
        <v>2023-30</v>
      </c>
      <c r="D179" s="14" t="s">
        <v>21</v>
      </c>
      <c r="E179">
        <v>42</v>
      </c>
    </row>
    <row r="180" spans="1:5" x14ac:dyDescent="0.2">
      <c r="A180" t="s">
        <v>297</v>
      </c>
      <c r="B180" s="17">
        <v>45132</v>
      </c>
      <c r="C180" s="30" t="str">
        <f t="shared" si="2"/>
        <v>2023-30</v>
      </c>
      <c r="D180" s="14" t="s">
        <v>21</v>
      </c>
      <c r="E180">
        <v>42</v>
      </c>
    </row>
    <row r="181" spans="1:5" x14ac:dyDescent="0.2">
      <c r="A181" t="s">
        <v>298</v>
      </c>
      <c r="B181" s="17">
        <v>45131</v>
      </c>
      <c r="C181" s="30" t="str">
        <f t="shared" si="2"/>
        <v>2023-30</v>
      </c>
      <c r="D181" s="14" t="s">
        <v>21</v>
      </c>
      <c r="E181">
        <v>12</v>
      </c>
    </row>
    <row r="182" spans="1:5" x14ac:dyDescent="0.2">
      <c r="A182" t="s">
        <v>299</v>
      </c>
      <c r="B182" s="17">
        <v>45128</v>
      </c>
      <c r="C182" s="30" t="str">
        <f t="shared" si="2"/>
        <v>2023-29</v>
      </c>
      <c r="D182" s="14" t="s">
        <v>21</v>
      </c>
      <c r="E182">
        <v>42</v>
      </c>
    </row>
    <row r="183" spans="1:5" x14ac:dyDescent="0.2">
      <c r="A183" t="s">
        <v>300</v>
      </c>
      <c r="B183" s="17">
        <v>45127</v>
      </c>
      <c r="C183" s="30" t="str">
        <f t="shared" si="2"/>
        <v>2023-29</v>
      </c>
      <c r="D183" s="14" t="s">
        <v>21</v>
      </c>
      <c r="E183">
        <v>42</v>
      </c>
    </row>
    <row r="184" spans="1:5" x14ac:dyDescent="0.2">
      <c r="A184" t="s">
        <v>301</v>
      </c>
      <c r="B184" s="17">
        <v>45126</v>
      </c>
      <c r="C184" s="30" t="str">
        <f t="shared" si="2"/>
        <v>2023-29</v>
      </c>
      <c r="D184" s="14" t="s">
        <v>21</v>
      </c>
      <c r="E184">
        <v>42</v>
      </c>
    </row>
    <row r="185" spans="1:5" x14ac:dyDescent="0.2">
      <c r="A185" t="s">
        <v>302</v>
      </c>
      <c r="B185" s="17">
        <v>45126</v>
      </c>
      <c r="C185" s="30" t="str">
        <f t="shared" si="2"/>
        <v>2023-29</v>
      </c>
      <c r="D185" s="14" t="s">
        <v>21</v>
      </c>
      <c r="E185">
        <v>42</v>
      </c>
    </row>
    <row r="186" spans="1:5" x14ac:dyDescent="0.2">
      <c r="A186" t="s">
        <v>303</v>
      </c>
      <c r="B186" s="17">
        <v>45125</v>
      </c>
      <c r="C186" s="30" t="str">
        <f t="shared" si="2"/>
        <v>2023-29</v>
      </c>
      <c r="D186" s="14" t="s">
        <v>21</v>
      </c>
      <c r="E186">
        <v>24</v>
      </c>
    </row>
    <row r="187" spans="1:5" x14ac:dyDescent="0.2">
      <c r="A187" t="s">
        <v>304</v>
      </c>
      <c r="B187" s="17">
        <v>45120</v>
      </c>
      <c r="C187" s="30" t="str">
        <f t="shared" si="2"/>
        <v>2023-28</v>
      </c>
      <c r="D187" s="14" t="s">
        <v>21</v>
      </c>
      <c r="E187">
        <v>42</v>
      </c>
    </row>
    <row r="188" spans="1:5" x14ac:dyDescent="0.2">
      <c r="A188" t="s">
        <v>305</v>
      </c>
      <c r="B188" s="17">
        <v>45113</v>
      </c>
      <c r="C188" s="30" t="str">
        <f t="shared" si="2"/>
        <v>2023-27</v>
      </c>
      <c r="D188" s="14" t="s">
        <v>21</v>
      </c>
      <c r="E188">
        <v>42</v>
      </c>
    </row>
    <row r="189" spans="1:5" x14ac:dyDescent="0.2">
      <c r="A189" t="s">
        <v>306</v>
      </c>
      <c r="B189" s="17">
        <v>45112</v>
      </c>
      <c r="C189" s="30" t="str">
        <f t="shared" si="2"/>
        <v>2023-27</v>
      </c>
      <c r="D189" s="14" t="s">
        <v>21</v>
      </c>
      <c r="E189">
        <v>24</v>
      </c>
    </row>
    <row r="190" spans="1:5" x14ac:dyDescent="0.2">
      <c r="A190" t="s">
        <v>307</v>
      </c>
      <c r="B190" s="17">
        <v>45112</v>
      </c>
      <c r="C190" s="30" t="str">
        <f t="shared" si="2"/>
        <v>2023-27</v>
      </c>
      <c r="D190" s="14" t="s">
        <v>21</v>
      </c>
      <c r="E190">
        <v>2</v>
      </c>
    </row>
    <row r="191" spans="1:5" x14ac:dyDescent="0.2">
      <c r="A191" t="s">
        <v>308</v>
      </c>
      <c r="B191" s="17">
        <v>45111</v>
      </c>
      <c r="C191" s="30" t="str">
        <f t="shared" si="2"/>
        <v>2023-27</v>
      </c>
      <c r="D191" s="14" t="s">
        <v>21</v>
      </c>
      <c r="E191">
        <v>42</v>
      </c>
    </row>
    <row r="192" spans="1:5" x14ac:dyDescent="0.2">
      <c r="A192" t="s">
        <v>309</v>
      </c>
      <c r="B192" s="17">
        <v>45110</v>
      </c>
      <c r="C192" s="30" t="str">
        <f t="shared" si="2"/>
        <v>2023-27</v>
      </c>
      <c r="D192" s="14" t="s">
        <v>21</v>
      </c>
      <c r="E192">
        <v>4</v>
      </c>
    </row>
    <row r="193" spans="1:5" x14ac:dyDescent="0.2">
      <c r="A193" t="s">
        <v>310</v>
      </c>
      <c r="B193" s="17">
        <v>45110</v>
      </c>
      <c r="C193" s="30" t="str">
        <f t="shared" si="2"/>
        <v>2023-27</v>
      </c>
      <c r="D193" s="14" t="s">
        <v>21</v>
      </c>
      <c r="E193">
        <v>4</v>
      </c>
    </row>
    <row r="194" spans="1:5" x14ac:dyDescent="0.2">
      <c r="A194" t="s">
        <v>311</v>
      </c>
      <c r="B194" s="17">
        <v>45110</v>
      </c>
      <c r="C194" s="30" t="str">
        <f t="shared" si="2"/>
        <v>2023-27</v>
      </c>
      <c r="D194" s="14" t="s">
        <v>21</v>
      </c>
      <c r="E194">
        <v>30</v>
      </c>
    </row>
    <row r="195" spans="1:5" x14ac:dyDescent="0.2">
      <c r="A195" t="s">
        <v>312</v>
      </c>
      <c r="B195" s="17">
        <v>45107</v>
      </c>
      <c r="C195" s="30" t="str">
        <f t="shared" ref="C195:C258" si="3">YEAR(B195)&amp;"-"&amp;WEEKNUM(B195)</f>
        <v>2023-26</v>
      </c>
      <c r="D195" s="14" t="s">
        <v>21</v>
      </c>
      <c r="E195">
        <v>36</v>
      </c>
    </row>
    <row r="196" spans="1:5" x14ac:dyDescent="0.2">
      <c r="A196" t="s">
        <v>313</v>
      </c>
      <c r="B196" s="17">
        <v>45107</v>
      </c>
      <c r="C196" s="30" t="str">
        <f t="shared" si="3"/>
        <v>2023-26</v>
      </c>
      <c r="D196" s="14" t="s">
        <v>21</v>
      </c>
      <c r="E196">
        <v>42</v>
      </c>
    </row>
    <row r="197" spans="1:5" x14ac:dyDescent="0.2">
      <c r="A197" t="s">
        <v>314</v>
      </c>
      <c r="B197" s="17">
        <v>45107</v>
      </c>
      <c r="C197" s="30" t="str">
        <f t="shared" si="3"/>
        <v>2023-26</v>
      </c>
      <c r="D197" s="14" t="s">
        <v>21</v>
      </c>
      <c r="E197">
        <v>42</v>
      </c>
    </row>
    <row r="198" spans="1:5" x14ac:dyDescent="0.2">
      <c r="A198" t="s">
        <v>315</v>
      </c>
      <c r="B198" s="17">
        <v>45106</v>
      </c>
      <c r="C198" s="30" t="str">
        <f t="shared" si="3"/>
        <v>2023-26</v>
      </c>
      <c r="D198" s="14" t="s">
        <v>21</v>
      </c>
      <c r="E198">
        <v>30</v>
      </c>
    </row>
    <row r="199" spans="1:5" x14ac:dyDescent="0.2">
      <c r="A199" t="s">
        <v>316</v>
      </c>
      <c r="B199" s="17">
        <v>45103</v>
      </c>
      <c r="C199" s="30" t="str">
        <f t="shared" si="3"/>
        <v>2023-26</v>
      </c>
      <c r="D199" s="14" t="s">
        <v>21</v>
      </c>
      <c r="E199">
        <v>6</v>
      </c>
    </row>
    <row r="200" spans="1:5" x14ac:dyDescent="0.2">
      <c r="A200" t="s">
        <v>317</v>
      </c>
      <c r="B200" s="17">
        <v>45099</v>
      </c>
      <c r="C200" s="30" t="str">
        <f t="shared" si="3"/>
        <v>2023-25</v>
      </c>
      <c r="D200" s="14" t="s">
        <v>21</v>
      </c>
      <c r="E200">
        <v>42</v>
      </c>
    </row>
    <row r="201" spans="1:5" x14ac:dyDescent="0.2">
      <c r="A201" t="s">
        <v>318</v>
      </c>
      <c r="B201" s="17">
        <v>45099</v>
      </c>
      <c r="C201" s="30" t="str">
        <f t="shared" si="3"/>
        <v>2023-25</v>
      </c>
      <c r="D201" s="14" t="s">
        <v>21</v>
      </c>
      <c r="E201">
        <v>42</v>
      </c>
    </row>
    <row r="202" spans="1:5" x14ac:dyDescent="0.2">
      <c r="A202" t="s">
        <v>319</v>
      </c>
      <c r="B202" s="17">
        <v>45091</v>
      </c>
      <c r="C202" s="30" t="str">
        <f t="shared" si="3"/>
        <v>2023-24</v>
      </c>
      <c r="D202" s="14" t="s">
        <v>21</v>
      </c>
      <c r="E202">
        <v>12</v>
      </c>
    </row>
    <row r="203" spans="1:5" x14ac:dyDescent="0.2">
      <c r="A203" t="s">
        <v>320</v>
      </c>
      <c r="B203" s="17">
        <v>45086</v>
      </c>
      <c r="C203" s="30" t="str">
        <f t="shared" si="3"/>
        <v>2023-23</v>
      </c>
      <c r="D203" s="14" t="s">
        <v>21</v>
      </c>
      <c r="E203">
        <v>42</v>
      </c>
    </row>
    <row r="204" spans="1:5" x14ac:dyDescent="0.2">
      <c r="A204" t="s">
        <v>321</v>
      </c>
      <c r="B204" s="17">
        <v>45086</v>
      </c>
      <c r="C204" s="30" t="str">
        <f t="shared" si="3"/>
        <v>2023-23</v>
      </c>
      <c r="D204" s="14" t="s">
        <v>21</v>
      </c>
      <c r="E204">
        <v>42</v>
      </c>
    </row>
    <row r="205" spans="1:5" x14ac:dyDescent="0.2">
      <c r="A205" t="s">
        <v>322</v>
      </c>
      <c r="B205" s="17">
        <v>45083</v>
      </c>
      <c r="C205" s="30" t="str">
        <f t="shared" si="3"/>
        <v>2023-23</v>
      </c>
      <c r="D205" s="14" t="s">
        <v>21</v>
      </c>
      <c r="E205">
        <v>12</v>
      </c>
    </row>
    <row r="206" spans="1:5" x14ac:dyDescent="0.2">
      <c r="A206" t="s">
        <v>323</v>
      </c>
      <c r="B206" s="17">
        <v>45080</v>
      </c>
      <c r="C206" s="30" t="str">
        <f t="shared" si="3"/>
        <v>2023-22</v>
      </c>
      <c r="D206" s="14" t="s">
        <v>21</v>
      </c>
      <c r="E206">
        <v>42</v>
      </c>
    </row>
    <row r="207" spans="1:5" x14ac:dyDescent="0.2">
      <c r="A207" t="s">
        <v>324</v>
      </c>
      <c r="B207" s="17">
        <v>45072</v>
      </c>
      <c r="C207" s="30" t="str">
        <f t="shared" si="3"/>
        <v>2023-21</v>
      </c>
      <c r="D207" s="14" t="s">
        <v>21</v>
      </c>
      <c r="E207">
        <v>42</v>
      </c>
    </row>
    <row r="208" spans="1:5" x14ac:dyDescent="0.2">
      <c r="A208" t="s">
        <v>325</v>
      </c>
      <c r="B208" s="17">
        <v>45072</v>
      </c>
      <c r="C208" s="30" t="str">
        <f t="shared" si="3"/>
        <v>2023-21</v>
      </c>
      <c r="D208" s="14" t="s">
        <v>21</v>
      </c>
      <c r="E208">
        <v>42</v>
      </c>
    </row>
    <row r="209" spans="1:5" x14ac:dyDescent="0.2">
      <c r="A209" t="s">
        <v>326</v>
      </c>
      <c r="B209" s="17">
        <v>45069</v>
      </c>
      <c r="C209" s="30" t="str">
        <f t="shared" si="3"/>
        <v>2023-21</v>
      </c>
      <c r="D209" s="14" t="s">
        <v>21</v>
      </c>
      <c r="E209">
        <v>42</v>
      </c>
    </row>
    <row r="210" spans="1:5" x14ac:dyDescent="0.2">
      <c r="A210" t="s">
        <v>327</v>
      </c>
      <c r="B210" s="17">
        <v>45065</v>
      </c>
      <c r="C210" s="30" t="str">
        <f t="shared" si="3"/>
        <v>2023-20</v>
      </c>
      <c r="D210" s="14" t="s">
        <v>21</v>
      </c>
      <c r="E210">
        <v>42</v>
      </c>
    </row>
    <row r="211" spans="1:5" x14ac:dyDescent="0.2">
      <c r="A211" t="s">
        <v>328</v>
      </c>
      <c r="B211" s="17">
        <v>45063</v>
      </c>
      <c r="C211" s="30" t="str">
        <f t="shared" si="3"/>
        <v>2023-20</v>
      </c>
      <c r="D211" s="14" t="s">
        <v>21</v>
      </c>
      <c r="E211">
        <v>42</v>
      </c>
    </row>
    <row r="212" spans="1:5" x14ac:dyDescent="0.2">
      <c r="A212" t="s">
        <v>329</v>
      </c>
      <c r="B212" s="17">
        <v>45061</v>
      </c>
      <c r="C212" s="30" t="str">
        <f t="shared" si="3"/>
        <v>2023-20</v>
      </c>
      <c r="D212" s="14" t="s">
        <v>21</v>
      </c>
      <c r="E212">
        <v>42</v>
      </c>
    </row>
    <row r="213" spans="1:5" x14ac:dyDescent="0.2">
      <c r="A213" t="s">
        <v>330</v>
      </c>
      <c r="B213" s="17">
        <v>45058</v>
      </c>
      <c r="C213" s="30" t="str">
        <f t="shared" si="3"/>
        <v>2023-19</v>
      </c>
      <c r="D213" s="14" t="s">
        <v>21</v>
      </c>
      <c r="E213">
        <v>24</v>
      </c>
    </row>
    <row r="214" spans="1:5" x14ac:dyDescent="0.2">
      <c r="A214" t="s">
        <v>331</v>
      </c>
      <c r="B214" s="17">
        <v>45058</v>
      </c>
      <c r="C214" s="30" t="str">
        <f t="shared" si="3"/>
        <v>2023-19</v>
      </c>
      <c r="D214" s="14" t="s">
        <v>21</v>
      </c>
      <c r="E214">
        <v>42</v>
      </c>
    </row>
    <row r="215" spans="1:5" x14ac:dyDescent="0.2">
      <c r="A215" t="s">
        <v>332</v>
      </c>
      <c r="B215" s="17">
        <v>45056</v>
      </c>
      <c r="C215" s="30" t="str">
        <f t="shared" si="3"/>
        <v>2023-19</v>
      </c>
      <c r="D215" s="14" t="s">
        <v>21</v>
      </c>
      <c r="E215">
        <v>6</v>
      </c>
    </row>
    <row r="216" spans="1:5" x14ac:dyDescent="0.2">
      <c r="A216" t="s">
        <v>333</v>
      </c>
      <c r="B216" s="17">
        <v>45054</v>
      </c>
      <c r="C216" s="30" t="str">
        <f t="shared" si="3"/>
        <v>2023-19</v>
      </c>
      <c r="D216" s="14" t="s">
        <v>21</v>
      </c>
      <c r="E216">
        <v>6</v>
      </c>
    </row>
    <row r="217" spans="1:5" x14ac:dyDescent="0.2">
      <c r="A217" t="s">
        <v>334</v>
      </c>
      <c r="B217" s="17">
        <v>45051</v>
      </c>
      <c r="C217" s="30" t="str">
        <f t="shared" si="3"/>
        <v>2023-18</v>
      </c>
      <c r="D217" s="14" t="s">
        <v>21</v>
      </c>
      <c r="E217">
        <v>16</v>
      </c>
    </row>
    <row r="218" spans="1:5" x14ac:dyDescent="0.2">
      <c r="A218" t="s">
        <v>334</v>
      </c>
      <c r="B218" s="17">
        <v>45051</v>
      </c>
      <c r="C218" s="30" t="str">
        <f t="shared" si="3"/>
        <v>2023-18</v>
      </c>
      <c r="D218" s="14" t="s">
        <v>21</v>
      </c>
      <c r="E218">
        <v>16</v>
      </c>
    </row>
    <row r="219" spans="1:5" x14ac:dyDescent="0.2">
      <c r="A219" t="s">
        <v>335</v>
      </c>
      <c r="B219" s="17">
        <v>45051</v>
      </c>
      <c r="C219" s="30" t="str">
        <f t="shared" si="3"/>
        <v>2023-18</v>
      </c>
      <c r="D219" s="14" t="s">
        <v>21</v>
      </c>
      <c r="E219">
        <v>42</v>
      </c>
    </row>
    <row r="220" spans="1:5" x14ac:dyDescent="0.2">
      <c r="A220" t="s">
        <v>336</v>
      </c>
      <c r="B220" s="17">
        <v>45049</v>
      </c>
      <c r="C220" s="30" t="str">
        <f t="shared" si="3"/>
        <v>2023-18</v>
      </c>
      <c r="D220" s="14" t="s">
        <v>21</v>
      </c>
      <c r="E220">
        <v>42</v>
      </c>
    </row>
    <row r="221" spans="1:5" x14ac:dyDescent="0.2">
      <c r="A221" t="s">
        <v>337</v>
      </c>
      <c r="B221" s="17">
        <v>45048</v>
      </c>
      <c r="C221" s="30" t="str">
        <f t="shared" si="3"/>
        <v>2023-18</v>
      </c>
      <c r="D221" s="14" t="s">
        <v>21</v>
      </c>
      <c r="E221">
        <v>42</v>
      </c>
    </row>
    <row r="222" spans="1:5" x14ac:dyDescent="0.2">
      <c r="A222" t="s">
        <v>338</v>
      </c>
      <c r="B222" s="17">
        <v>45048</v>
      </c>
      <c r="C222" s="30" t="str">
        <f t="shared" si="3"/>
        <v>2023-18</v>
      </c>
      <c r="D222" s="14" t="s">
        <v>21</v>
      </c>
      <c r="E222">
        <v>16</v>
      </c>
    </row>
    <row r="223" spans="1:5" x14ac:dyDescent="0.2">
      <c r="A223" t="s">
        <v>338</v>
      </c>
      <c r="B223" s="17">
        <v>45048</v>
      </c>
      <c r="C223" s="30" t="str">
        <f t="shared" si="3"/>
        <v>2023-18</v>
      </c>
      <c r="D223" s="14" t="s">
        <v>21</v>
      </c>
      <c r="E223">
        <v>16</v>
      </c>
    </row>
    <row r="224" spans="1:5" x14ac:dyDescent="0.2">
      <c r="A224" t="s">
        <v>339</v>
      </c>
      <c r="B224" s="17">
        <v>45048</v>
      </c>
      <c r="C224" s="30" t="str">
        <f t="shared" si="3"/>
        <v>2023-18</v>
      </c>
      <c r="D224" s="14" t="s">
        <v>21</v>
      </c>
      <c r="E224">
        <v>10</v>
      </c>
    </row>
    <row r="225" spans="1:5" x14ac:dyDescent="0.2">
      <c r="A225" t="s">
        <v>340</v>
      </c>
      <c r="B225" s="17">
        <v>45042</v>
      </c>
      <c r="C225" s="30" t="str">
        <f t="shared" si="3"/>
        <v>2023-17</v>
      </c>
      <c r="D225" s="14" t="s">
        <v>21</v>
      </c>
      <c r="E225">
        <v>24</v>
      </c>
    </row>
    <row r="226" spans="1:5" x14ac:dyDescent="0.2">
      <c r="A226" t="s">
        <v>341</v>
      </c>
      <c r="B226" s="17">
        <v>45040</v>
      </c>
      <c r="C226" s="30" t="str">
        <f t="shared" si="3"/>
        <v>2023-17</v>
      </c>
      <c r="D226" s="14" t="s">
        <v>21</v>
      </c>
      <c r="E226">
        <v>42</v>
      </c>
    </row>
    <row r="227" spans="1:5" x14ac:dyDescent="0.2">
      <c r="A227" t="s">
        <v>342</v>
      </c>
      <c r="B227" s="17">
        <v>45038</v>
      </c>
      <c r="C227" s="30" t="str">
        <f t="shared" si="3"/>
        <v>2023-16</v>
      </c>
      <c r="D227" s="14" t="s">
        <v>21</v>
      </c>
      <c r="E227">
        <v>42</v>
      </c>
    </row>
    <row r="228" spans="1:5" x14ac:dyDescent="0.2">
      <c r="A228" t="s">
        <v>343</v>
      </c>
      <c r="B228" s="17">
        <v>45030</v>
      </c>
      <c r="C228" s="30" t="str">
        <f t="shared" si="3"/>
        <v>2023-15</v>
      </c>
      <c r="D228" s="14" t="s">
        <v>21</v>
      </c>
      <c r="E228">
        <v>42</v>
      </c>
    </row>
    <row r="229" spans="1:5" x14ac:dyDescent="0.2">
      <c r="A229" t="s">
        <v>344</v>
      </c>
      <c r="B229" s="17">
        <v>45028</v>
      </c>
      <c r="C229" s="30" t="str">
        <f t="shared" si="3"/>
        <v>2023-15</v>
      </c>
      <c r="D229" s="14" t="s">
        <v>21</v>
      </c>
      <c r="E229">
        <v>24</v>
      </c>
    </row>
    <row r="230" spans="1:5" x14ac:dyDescent="0.2">
      <c r="A230" t="s">
        <v>345</v>
      </c>
      <c r="B230" s="17">
        <v>45019</v>
      </c>
      <c r="C230" s="30" t="str">
        <f t="shared" si="3"/>
        <v>2023-14</v>
      </c>
      <c r="D230" s="14" t="s">
        <v>21</v>
      </c>
      <c r="E230">
        <v>42</v>
      </c>
    </row>
    <row r="231" spans="1:5" x14ac:dyDescent="0.2">
      <c r="A231" t="s">
        <v>346</v>
      </c>
      <c r="B231" s="17">
        <v>45019</v>
      </c>
      <c r="C231" s="30" t="str">
        <f t="shared" si="3"/>
        <v>2023-14</v>
      </c>
      <c r="D231" s="14" t="s">
        <v>21</v>
      </c>
      <c r="E231">
        <v>24</v>
      </c>
    </row>
    <row r="232" spans="1:5" x14ac:dyDescent="0.2">
      <c r="A232" t="s">
        <v>347</v>
      </c>
      <c r="B232" s="17">
        <v>45015</v>
      </c>
      <c r="C232" s="30" t="str">
        <f t="shared" si="3"/>
        <v>2023-13</v>
      </c>
      <c r="D232" s="14" t="s">
        <v>21</v>
      </c>
      <c r="E232">
        <v>42</v>
      </c>
    </row>
    <row r="233" spans="1:5" x14ac:dyDescent="0.2">
      <c r="A233" t="s">
        <v>348</v>
      </c>
      <c r="B233" s="17">
        <v>45015</v>
      </c>
      <c r="C233" s="30" t="str">
        <f t="shared" si="3"/>
        <v>2023-13</v>
      </c>
      <c r="D233" s="14" t="s">
        <v>21</v>
      </c>
      <c r="E233">
        <v>42</v>
      </c>
    </row>
    <row r="234" spans="1:5" x14ac:dyDescent="0.2">
      <c r="A234" t="s">
        <v>349</v>
      </c>
      <c r="B234" s="17">
        <v>45014</v>
      </c>
      <c r="C234" s="30" t="str">
        <f t="shared" si="3"/>
        <v>2023-13</v>
      </c>
      <c r="D234" s="14" t="s">
        <v>21</v>
      </c>
      <c r="E234">
        <v>42</v>
      </c>
    </row>
    <row r="235" spans="1:5" x14ac:dyDescent="0.2">
      <c r="A235" t="s">
        <v>350</v>
      </c>
      <c r="B235" s="17">
        <v>45010</v>
      </c>
      <c r="C235" s="30" t="str">
        <f t="shared" si="3"/>
        <v>2023-12</v>
      </c>
      <c r="D235" s="14" t="s">
        <v>21</v>
      </c>
      <c r="E235">
        <v>42</v>
      </c>
    </row>
    <row r="236" spans="1:5" x14ac:dyDescent="0.2">
      <c r="A236" t="s">
        <v>351</v>
      </c>
      <c r="B236" s="17">
        <v>45008</v>
      </c>
      <c r="C236" s="30" t="str">
        <f t="shared" si="3"/>
        <v>2023-12</v>
      </c>
      <c r="D236" s="14" t="s">
        <v>21</v>
      </c>
      <c r="E236">
        <v>12</v>
      </c>
    </row>
    <row r="237" spans="1:5" x14ac:dyDescent="0.2">
      <c r="A237" t="s">
        <v>352</v>
      </c>
      <c r="B237" s="17">
        <v>45008</v>
      </c>
      <c r="C237" s="30" t="str">
        <f t="shared" si="3"/>
        <v>2023-12</v>
      </c>
      <c r="D237" s="14" t="s">
        <v>21</v>
      </c>
      <c r="E237">
        <v>84</v>
      </c>
    </row>
    <row r="238" spans="1:5" x14ac:dyDescent="0.2">
      <c r="A238" t="s">
        <v>353</v>
      </c>
      <c r="B238" s="17">
        <v>45006</v>
      </c>
      <c r="C238" s="30" t="str">
        <f t="shared" si="3"/>
        <v>2023-12</v>
      </c>
      <c r="D238" s="14" t="s">
        <v>21</v>
      </c>
      <c r="E238">
        <v>42</v>
      </c>
    </row>
    <row r="239" spans="1:5" x14ac:dyDescent="0.2">
      <c r="A239" t="s">
        <v>354</v>
      </c>
      <c r="B239" s="17">
        <v>45006</v>
      </c>
      <c r="C239" s="30" t="str">
        <f t="shared" si="3"/>
        <v>2023-12</v>
      </c>
      <c r="D239" s="14" t="s">
        <v>21</v>
      </c>
      <c r="E239">
        <v>42</v>
      </c>
    </row>
    <row r="240" spans="1:5" x14ac:dyDescent="0.2">
      <c r="A240" t="s">
        <v>355</v>
      </c>
      <c r="B240" s="17">
        <v>45001</v>
      </c>
      <c r="C240" s="30" t="str">
        <f t="shared" si="3"/>
        <v>2023-11</v>
      </c>
      <c r="D240" s="14" t="s">
        <v>21</v>
      </c>
      <c r="E240">
        <v>24</v>
      </c>
    </row>
    <row r="241" spans="1:5" x14ac:dyDescent="0.2">
      <c r="A241" t="s">
        <v>356</v>
      </c>
      <c r="B241" s="17">
        <v>45000</v>
      </c>
      <c r="C241" s="30" t="str">
        <f t="shared" si="3"/>
        <v>2023-11</v>
      </c>
      <c r="D241" s="14" t="s">
        <v>21</v>
      </c>
      <c r="E241">
        <v>12</v>
      </c>
    </row>
    <row r="242" spans="1:5" x14ac:dyDescent="0.2">
      <c r="A242" t="s">
        <v>357</v>
      </c>
      <c r="B242" s="17">
        <v>44999</v>
      </c>
      <c r="C242" s="30" t="str">
        <f t="shared" si="3"/>
        <v>2023-11</v>
      </c>
      <c r="D242" s="14" t="s">
        <v>21</v>
      </c>
      <c r="E242">
        <v>42</v>
      </c>
    </row>
    <row r="243" spans="1:5" x14ac:dyDescent="0.2">
      <c r="A243" t="s">
        <v>358</v>
      </c>
      <c r="B243" s="17">
        <v>44995</v>
      </c>
      <c r="C243" s="30" t="str">
        <f t="shared" si="3"/>
        <v>2023-10</v>
      </c>
      <c r="D243" s="14" t="s">
        <v>21</v>
      </c>
      <c r="E243">
        <v>12</v>
      </c>
    </row>
    <row r="244" spans="1:5" x14ac:dyDescent="0.2">
      <c r="A244" t="s">
        <v>359</v>
      </c>
      <c r="B244" s="17">
        <v>44995</v>
      </c>
      <c r="C244" s="30" t="str">
        <f t="shared" si="3"/>
        <v>2023-10</v>
      </c>
      <c r="D244" s="14" t="s">
        <v>21</v>
      </c>
      <c r="E244">
        <v>22</v>
      </c>
    </row>
    <row r="245" spans="1:5" x14ac:dyDescent="0.2">
      <c r="A245" t="s">
        <v>360</v>
      </c>
      <c r="B245" s="17">
        <v>44994</v>
      </c>
      <c r="C245" s="30" t="str">
        <f t="shared" si="3"/>
        <v>2023-10</v>
      </c>
      <c r="D245" s="14" t="s">
        <v>21</v>
      </c>
      <c r="E245">
        <v>42</v>
      </c>
    </row>
    <row r="246" spans="1:5" x14ac:dyDescent="0.2">
      <c r="A246" t="s">
        <v>361</v>
      </c>
      <c r="B246" s="17">
        <v>44992</v>
      </c>
      <c r="C246" s="30" t="str">
        <f t="shared" si="3"/>
        <v>2023-10</v>
      </c>
      <c r="D246" s="14" t="s">
        <v>21</v>
      </c>
      <c r="E246">
        <v>22</v>
      </c>
    </row>
    <row r="247" spans="1:5" x14ac:dyDescent="0.2">
      <c r="A247" t="s">
        <v>362</v>
      </c>
      <c r="B247" s="17">
        <v>44987</v>
      </c>
      <c r="C247" s="30" t="str">
        <f t="shared" si="3"/>
        <v>2023-9</v>
      </c>
      <c r="D247" s="14" t="s">
        <v>21</v>
      </c>
      <c r="E247">
        <v>22</v>
      </c>
    </row>
    <row r="248" spans="1:5" x14ac:dyDescent="0.2">
      <c r="A248" t="s">
        <v>363</v>
      </c>
      <c r="B248" s="17">
        <v>44985</v>
      </c>
      <c r="C248" s="30" t="str">
        <f t="shared" si="3"/>
        <v>2023-9</v>
      </c>
      <c r="D248" s="14" t="s">
        <v>21</v>
      </c>
      <c r="E248">
        <v>15</v>
      </c>
    </row>
    <row r="249" spans="1:5" x14ac:dyDescent="0.2">
      <c r="A249" t="s">
        <v>364</v>
      </c>
      <c r="B249" s="17">
        <v>44981</v>
      </c>
      <c r="C249" s="30" t="str">
        <f t="shared" si="3"/>
        <v>2023-8</v>
      </c>
      <c r="D249" s="14" t="s">
        <v>21</v>
      </c>
      <c r="E249">
        <v>42</v>
      </c>
    </row>
    <row r="250" spans="1:5" x14ac:dyDescent="0.2">
      <c r="A250" t="s">
        <v>365</v>
      </c>
      <c r="B250" s="17">
        <v>44979</v>
      </c>
      <c r="C250" s="30" t="str">
        <f t="shared" si="3"/>
        <v>2023-8</v>
      </c>
      <c r="D250" s="14" t="s">
        <v>21</v>
      </c>
      <c r="E250">
        <v>42</v>
      </c>
    </row>
    <row r="251" spans="1:5" x14ac:dyDescent="0.2">
      <c r="A251" t="s">
        <v>366</v>
      </c>
      <c r="B251" s="17">
        <v>44979</v>
      </c>
      <c r="C251" s="30" t="str">
        <f t="shared" si="3"/>
        <v>2023-8</v>
      </c>
      <c r="D251" s="14" t="s">
        <v>21</v>
      </c>
      <c r="E251">
        <v>24</v>
      </c>
    </row>
    <row r="252" spans="1:5" x14ac:dyDescent="0.2">
      <c r="A252" t="s">
        <v>367</v>
      </c>
      <c r="B252" s="17">
        <v>44975</v>
      </c>
      <c r="C252" s="30" t="str">
        <f t="shared" si="3"/>
        <v>2023-7</v>
      </c>
      <c r="D252" s="14" t="s">
        <v>21</v>
      </c>
      <c r="E252">
        <v>16</v>
      </c>
    </row>
    <row r="253" spans="1:5" x14ac:dyDescent="0.2">
      <c r="A253" t="s">
        <v>368</v>
      </c>
      <c r="B253" s="17">
        <v>44963</v>
      </c>
      <c r="C253" s="30" t="str">
        <f t="shared" si="3"/>
        <v>2023-6</v>
      </c>
      <c r="D253" s="14" t="s">
        <v>21</v>
      </c>
      <c r="E253">
        <v>42</v>
      </c>
    </row>
    <row r="254" spans="1:5" x14ac:dyDescent="0.2">
      <c r="A254" t="s">
        <v>369</v>
      </c>
      <c r="B254" s="17">
        <v>44960</v>
      </c>
      <c r="C254" s="30" t="str">
        <f t="shared" si="3"/>
        <v>2023-5</v>
      </c>
      <c r="D254" s="14" t="s">
        <v>21</v>
      </c>
      <c r="E254">
        <v>42</v>
      </c>
    </row>
    <row r="255" spans="1:5" x14ac:dyDescent="0.2">
      <c r="A255" t="s">
        <v>370</v>
      </c>
      <c r="B255" s="17">
        <v>44953</v>
      </c>
      <c r="C255" s="30" t="str">
        <f t="shared" si="3"/>
        <v>2023-4</v>
      </c>
      <c r="D255" s="14" t="s">
        <v>21</v>
      </c>
      <c r="E255">
        <v>6</v>
      </c>
    </row>
    <row r="256" spans="1:5" x14ac:dyDescent="0.2">
      <c r="A256" t="s">
        <v>371</v>
      </c>
      <c r="B256" s="17">
        <v>44951</v>
      </c>
      <c r="C256" s="30" t="str">
        <f t="shared" si="3"/>
        <v>2023-4</v>
      </c>
      <c r="D256" s="14" t="s">
        <v>21</v>
      </c>
      <c r="E256">
        <v>42</v>
      </c>
    </row>
    <row r="257" spans="1:5" x14ac:dyDescent="0.2">
      <c r="A257" t="s">
        <v>372</v>
      </c>
      <c r="B257" s="17">
        <v>44944</v>
      </c>
      <c r="C257" s="30" t="str">
        <f t="shared" si="3"/>
        <v>2023-3</v>
      </c>
      <c r="D257" s="14" t="s">
        <v>21</v>
      </c>
      <c r="E257">
        <v>42</v>
      </c>
    </row>
    <row r="258" spans="1:5" x14ac:dyDescent="0.2">
      <c r="A258" t="s">
        <v>373</v>
      </c>
      <c r="B258" s="17">
        <v>44943</v>
      </c>
      <c r="C258" s="30" t="str">
        <f t="shared" si="3"/>
        <v>2023-3</v>
      </c>
      <c r="D258" s="14" t="s">
        <v>21</v>
      </c>
      <c r="E258">
        <v>42</v>
      </c>
    </row>
    <row r="259" spans="1:5" x14ac:dyDescent="0.2">
      <c r="A259" t="s">
        <v>374</v>
      </c>
      <c r="B259" s="17">
        <v>44925</v>
      </c>
      <c r="C259" s="30" t="str">
        <f t="shared" ref="C259:C322" si="4">YEAR(B259)&amp;"-"&amp;WEEKNUM(B259)</f>
        <v>2022-53</v>
      </c>
      <c r="D259" s="14" t="s">
        <v>21</v>
      </c>
      <c r="E259">
        <v>42</v>
      </c>
    </row>
    <row r="260" spans="1:5" x14ac:dyDescent="0.2">
      <c r="A260" t="s">
        <v>375</v>
      </c>
      <c r="B260" s="17">
        <v>44924</v>
      </c>
      <c r="C260" s="30" t="str">
        <f t="shared" si="4"/>
        <v>2022-53</v>
      </c>
      <c r="D260" s="14" t="s">
        <v>21</v>
      </c>
      <c r="E260">
        <v>42</v>
      </c>
    </row>
    <row r="261" spans="1:5" x14ac:dyDescent="0.2">
      <c r="A261" t="s">
        <v>376</v>
      </c>
      <c r="B261" s="17">
        <v>44923</v>
      </c>
      <c r="C261" s="30" t="str">
        <f t="shared" si="4"/>
        <v>2022-53</v>
      </c>
      <c r="D261" s="14" t="s">
        <v>21</v>
      </c>
      <c r="E261">
        <v>42</v>
      </c>
    </row>
    <row r="262" spans="1:5" x14ac:dyDescent="0.2">
      <c r="A262" t="s">
        <v>377</v>
      </c>
      <c r="B262" s="17">
        <v>44917</v>
      </c>
      <c r="C262" s="30" t="str">
        <f t="shared" si="4"/>
        <v>2022-52</v>
      </c>
      <c r="D262" s="14" t="s">
        <v>21</v>
      </c>
      <c r="E262">
        <v>30</v>
      </c>
    </row>
    <row r="263" spans="1:5" x14ac:dyDescent="0.2">
      <c r="A263" t="s">
        <v>378</v>
      </c>
      <c r="B263" s="17">
        <v>44916</v>
      </c>
      <c r="C263" s="30" t="str">
        <f t="shared" si="4"/>
        <v>2022-52</v>
      </c>
      <c r="D263" s="14" t="s">
        <v>21</v>
      </c>
      <c r="E263">
        <v>42</v>
      </c>
    </row>
    <row r="264" spans="1:5" x14ac:dyDescent="0.2">
      <c r="A264" t="s">
        <v>379</v>
      </c>
      <c r="B264" s="17">
        <v>44914</v>
      </c>
      <c r="C264" s="30" t="str">
        <f t="shared" si="4"/>
        <v>2022-52</v>
      </c>
      <c r="D264" s="14" t="s">
        <v>21</v>
      </c>
      <c r="E264">
        <v>6</v>
      </c>
    </row>
    <row r="265" spans="1:5" x14ac:dyDescent="0.2">
      <c r="A265" t="s">
        <v>380</v>
      </c>
      <c r="B265" s="17">
        <v>44907</v>
      </c>
      <c r="C265" s="30" t="str">
        <f t="shared" si="4"/>
        <v>2022-51</v>
      </c>
      <c r="D265" s="14" t="s">
        <v>21</v>
      </c>
      <c r="E265">
        <v>42</v>
      </c>
    </row>
    <row r="266" spans="1:5" x14ac:dyDescent="0.2">
      <c r="A266" t="s">
        <v>381</v>
      </c>
      <c r="B266" s="17">
        <v>44907</v>
      </c>
      <c r="C266" s="30" t="str">
        <f t="shared" si="4"/>
        <v>2022-51</v>
      </c>
      <c r="D266" s="14" t="s">
        <v>21</v>
      </c>
      <c r="E266">
        <v>30</v>
      </c>
    </row>
    <row r="267" spans="1:5" x14ac:dyDescent="0.2">
      <c r="A267" t="s">
        <v>382</v>
      </c>
      <c r="B267" s="17">
        <v>44903</v>
      </c>
      <c r="C267" s="30" t="str">
        <f t="shared" si="4"/>
        <v>2022-50</v>
      </c>
      <c r="D267" s="14" t="s">
        <v>21</v>
      </c>
      <c r="E267">
        <v>24</v>
      </c>
    </row>
    <row r="268" spans="1:5" x14ac:dyDescent="0.2">
      <c r="A268" t="s">
        <v>383</v>
      </c>
      <c r="B268" s="17">
        <v>44903</v>
      </c>
      <c r="C268" s="30" t="str">
        <f t="shared" si="4"/>
        <v>2022-50</v>
      </c>
      <c r="D268" s="14" t="s">
        <v>21</v>
      </c>
      <c r="E268">
        <v>42</v>
      </c>
    </row>
    <row r="269" spans="1:5" x14ac:dyDescent="0.2">
      <c r="A269" t="s">
        <v>384</v>
      </c>
      <c r="B269" s="17">
        <v>44895</v>
      </c>
      <c r="C269" s="30" t="str">
        <f t="shared" si="4"/>
        <v>2022-49</v>
      </c>
      <c r="D269" s="14" t="s">
        <v>21</v>
      </c>
      <c r="E269">
        <v>42</v>
      </c>
    </row>
    <row r="270" spans="1:5" x14ac:dyDescent="0.2">
      <c r="A270" t="s">
        <v>385</v>
      </c>
      <c r="B270" s="17">
        <v>44894</v>
      </c>
      <c r="C270" s="30" t="str">
        <f t="shared" si="4"/>
        <v>2022-49</v>
      </c>
      <c r="D270" s="14" t="s">
        <v>21</v>
      </c>
      <c r="E270">
        <v>42</v>
      </c>
    </row>
    <row r="271" spans="1:5" x14ac:dyDescent="0.2">
      <c r="A271" t="s">
        <v>386</v>
      </c>
      <c r="B271" s="17">
        <v>44893</v>
      </c>
      <c r="C271" s="30" t="str">
        <f t="shared" si="4"/>
        <v>2022-49</v>
      </c>
      <c r="D271" s="14" t="s">
        <v>21</v>
      </c>
      <c r="E271">
        <v>42</v>
      </c>
    </row>
    <row r="272" spans="1:5" x14ac:dyDescent="0.2">
      <c r="A272" t="s">
        <v>387</v>
      </c>
      <c r="B272" s="17">
        <v>44890</v>
      </c>
      <c r="C272" s="30" t="str">
        <f t="shared" si="4"/>
        <v>2022-48</v>
      </c>
      <c r="D272" s="14" t="s">
        <v>21</v>
      </c>
      <c r="E272">
        <v>42</v>
      </c>
    </row>
    <row r="273" spans="1:5" x14ac:dyDescent="0.2">
      <c r="A273" t="s">
        <v>388</v>
      </c>
      <c r="B273" s="17">
        <v>44890</v>
      </c>
      <c r="C273" s="30" t="str">
        <f t="shared" si="4"/>
        <v>2022-48</v>
      </c>
      <c r="D273" s="14" t="s">
        <v>21</v>
      </c>
      <c r="E273">
        <v>42</v>
      </c>
    </row>
    <row r="274" spans="1:5" x14ac:dyDescent="0.2">
      <c r="A274" t="s">
        <v>389</v>
      </c>
      <c r="B274" s="17">
        <v>44890</v>
      </c>
      <c r="C274" s="30" t="str">
        <f t="shared" si="4"/>
        <v>2022-48</v>
      </c>
      <c r="D274" s="14" t="s">
        <v>21</v>
      </c>
      <c r="E274">
        <v>12</v>
      </c>
    </row>
    <row r="275" spans="1:5" x14ac:dyDescent="0.2">
      <c r="A275" t="s">
        <v>390</v>
      </c>
      <c r="B275" s="17">
        <v>44890</v>
      </c>
      <c r="C275" s="30" t="str">
        <f t="shared" si="4"/>
        <v>2022-48</v>
      </c>
      <c r="D275" s="14" t="s">
        <v>21</v>
      </c>
      <c r="E275">
        <v>12</v>
      </c>
    </row>
    <row r="276" spans="1:5" x14ac:dyDescent="0.2">
      <c r="A276" t="s">
        <v>391</v>
      </c>
      <c r="B276" s="17">
        <v>44890</v>
      </c>
      <c r="C276" s="30" t="str">
        <f t="shared" si="4"/>
        <v>2022-48</v>
      </c>
      <c r="D276" s="14" t="s">
        <v>21</v>
      </c>
      <c r="E276">
        <v>16</v>
      </c>
    </row>
    <row r="277" spans="1:5" x14ac:dyDescent="0.2">
      <c r="A277" t="s">
        <v>392</v>
      </c>
      <c r="B277" s="17">
        <v>44889</v>
      </c>
      <c r="C277" s="30" t="str">
        <f t="shared" si="4"/>
        <v>2022-48</v>
      </c>
      <c r="D277" s="14" t="s">
        <v>21</v>
      </c>
      <c r="E277">
        <v>21</v>
      </c>
    </row>
    <row r="278" spans="1:5" x14ac:dyDescent="0.2">
      <c r="A278" t="s">
        <v>393</v>
      </c>
      <c r="B278" s="17">
        <v>44884</v>
      </c>
      <c r="C278" s="30" t="str">
        <f t="shared" si="4"/>
        <v>2022-47</v>
      </c>
      <c r="D278" s="14" t="s">
        <v>21</v>
      </c>
      <c r="E278">
        <v>42</v>
      </c>
    </row>
    <row r="279" spans="1:5" x14ac:dyDescent="0.2">
      <c r="A279" t="s">
        <v>394</v>
      </c>
      <c r="B279" s="17">
        <v>44884</v>
      </c>
      <c r="C279" s="30" t="str">
        <f t="shared" si="4"/>
        <v>2022-47</v>
      </c>
      <c r="D279" s="14" t="s">
        <v>21</v>
      </c>
      <c r="E279">
        <v>15</v>
      </c>
    </row>
    <row r="280" spans="1:5" x14ac:dyDescent="0.2">
      <c r="A280" t="s">
        <v>395</v>
      </c>
      <c r="B280" s="17">
        <v>44882</v>
      </c>
      <c r="C280" s="30" t="str">
        <f t="shared" si="4"/>
        <v>2022-47</v>
      </c>
      <c r="D280" s="14" t="s">
        <v>21</v>
      </c>
      <c r="E280">
        <v>42</v>
      </c>
    </row>
    <row r="281" spans="1:5" x14ac:dyDescent="0.2">
      <c r="A281" t="s">
        <v>396</v>
      </c>
      <c r="B281" s="17">
        <v>44882</v>
      </c>
      <c r="C281" s="30" t="str">
        <f t="shared" si="4"/>
        <v>2022-47</v>
      </c>
      <c r="D281" s="14" t="s">
        <v>21</v>
      </c>
      <c r="E281">
        <v>42</v>
      </c>
    </row>
    <row r="282" spans="1:5" x14ac:dyDescent="0.2">
      <c r="A282" t="s">
        <v>397</v>
      </c>
      <c r="B282" s="17">
        <v>44881</v>
      </c>
      <c r="C282" s="30" t="str">
        <f t="shared" si="4"/>
        <v>2022-47</v>
      </c>
      <c r="D282" s="14" t="s">
        <v>21</v>
      </c>
      <c r="E282">
        <v>84</v>
      </c>
    </row>
    <row r="283" spans="1:5" x14ac:dyDescent="0.2">
      <c r="A283" t="s">
        <v>398</v>
      </c>
      <c r="B283" s="17">
        <v>44876</v>
      </c>
      <c r="C283" s="30" t="str">
        <f t="shared" si="4"/>
        <v>2022-46</v>
      </c>
      <c r="D283" s="14" t="s">
        <v>21</v>
      </c>
      <c r="E283">
        <v>10</v>
      </c>
    </row>
    <row r="284" spans="1:5" x14ac:dyDescent="0.2">
      <c r="A284" t="s">
        <v>399</v>
      </c>
      <c r="B284" s="17">
        <v>44876</v>
      </c>
      <c r="C284" s="30" t="str">
        <f t="shared" si="4"/>
        <v>2022-46</v>
      </c>
      <c r="D284" s="14" t="s">
        <v>21</v>
      </c>
      <c r="E284">
        <v>42</v>
      </c>
    </row>
    <row r="285" spans="1:5" x14ac:dyDescent="0.2">
      <c r="A285" t="s">
        <v>400</v>
      </c>
      <c r="B285" s="17">
        <v>44875</v>
      </c>
      <c r="C285" s="30" t="str">
        <f t="shared" si="4"/>
        <v>2022-46</v>
      </c>
      <c r="D285" s="14" t="s">
        <v>21</v>
      </c>
      <c r="E285">
        <v>18</v>
      </c>
    </row>
    <row r="286" spans="1:5" x14ac:dyDescent="0.2">
      <c r="A286" t="s">
        <v>401</v>
      </c>
      <c r="B286" s="17">
        <v>44873</v>
      </c>
      <c r="C286" s="30" t="str">
        <f t="shared" si="4"/>
        <v>2022-46</v>
      </c>
      <c r="D286" s="14" t="s">
        <v>21</v>
      </c>
      <c r="E286">
        <v>42</v>
      </c>
    </row>
    <row r="287" spans="1:5" x14ac:dyDescent="0.2">
      <c r="A287" t="s">
        <v>402</v>
      </c>
      <c r="B287" s="17">
        <v>44870</v>
      </c>
      <c r="C287" s="30" t="str">
        <f t="shared" si="4"/>
        <v>2022-45</v>
      </c>
      <c r="D287" s="14" t="s">
        <v>21</v>
      </c>
      <c r="E287">
        <v>42</v>
      </c>
    </row>
    <row r="288" spans="1:5" x14ac:dyDescent="0.2">
      <c r="A288" t="s">
        <v>403</v>
      </c>
      <c r="B288" s="17">
        <v>44869</v>
      </c>
      <c r="C288" s="30" t="str">
        <f t="shared" si="4"/>
        <v>2022-45</v>
      </c>
      <c r="D288" s="14" t="s">
        <v>21</v>
      </c>
      <c r="E288">
        <v>12</v>
      </c>
    </row>
    <row r="289" spans="1:5" x14ac:dyDescent="0.2">
      <c r="A289" t="s">
        <v>404</v>
      </c>
      <c r="B289" s="17">
        <v>44869</v>
      </c>
      <c r="C289" s="30" t="str">
        <f t="shared" si="4"/>
        <v>2022-45</v>
      </c>
      <c r="D289" s="14" t="s">
        <v>21</v>
      </c>
      <c r="E289">
        <v>12</v>
      </c>
    </row>
    <row r="290" spans="1:5" x14ac:dyDescent="0.2">
      <c r="A290" t="s">
        <v>405</v>
      </c>
      <c r="B290" s="17">
        <v>44863</v>
      </c>
      <c r="C290" s="30" t="str">
        <f t="shared" si="4"/>
        <v>2022-44</v>
      </c>
      <c r="D290" s="14" t="s">
        <v>21</v>
      </c>
      <c r="E290">
        <v>42</v>
      </c>
    </row>
    <row r="291" spans="1:5" x14ac:dyDescent="0.2">
      <c r="A291" t="s">
        <v>406</v>
      </c>
      <c r="B291" s="17">
        <v>44862</v>
      </c>
      <c r="C291" s="30" t="str">
        <f t="shared" si="4"/>
        <v>2022-44</v>
      </c>
      <c r="D291" s="14" t="s">
        <v>21</v>
      </c>
      <c r="E291">
        <v>42</v>
      </c>
    </row>
    <row r="292" spans="1:5" x14ac:dyDescent="0.2">
      <c r="A292" t="s">
        <v>407</v>
      </c>
      <c r="B292" s="17">
        <v>44862</v>
      </c>
      <c r="C292" s="30" t="str">
        <f t="shared" si="4"/>
        <v>2022-44</v>
      </c>
      <c r="D292" s="14" t="s">
        <v>21</v>
      </c>
      <c r="E292">
        <v>42</v>
      </c>
    </row>
    <row r="293" spans="1:5" x14ac:dyDescent="0.2">
      <c r="A293" t="s">
        <v>408</v>
      </c>
      <c r="B293" s="17">
        <v>44861</v>
      </c>
      <c r="C293" s="30" t="str">
        <f t="shared" si="4"/>
        <v>2022-44</v>
      </c>
      <c r="D293" s="14" t="s">
        <v>21</v>
      </c>
      <c r="E293">
        <v>42</v>
      </c>
    </row>
    <row r="294" spans="1:5" x14ac:dyDescent="0.2">
      <c r="A294" t="s">
        <v>409</v>
      </c>
      <c r="B294" s="17">
        <v>44855</v>
      </c>
      <c r="C294" s="30" t="str">
        <f t="shared" si="4"/>
        <v>2022-43</v>
      </c>
      <c r="D294" s="14" t="s">
        <v>21</v>
      </c>
      <c r="E294">
        <v>10</v>
      </c>
    </row>
    <row r="295" spans="1:5" x14ac:dyDescent="0.2">
      <c r="A295" t="s">
        <v>410</v>
      </c>
      <c r="B295" s="17">
        <v>44853</v>
      </c>
      <c r="C295" s="30" t="str">
        <f t="shared" si="4"/>
        <v>2022-43</v>
      </c>
      <c r="D295" s="14" t="s">
        <v>21</v>
      </c>
      <c r="E295">
        <v>42</v>
      </c>
    </row>
    <row r="296" spans="1:5" x14ac:dyDescent="0.2">
      <c r="A296" t="s">
        <v>411</v>
      </c>
      <c r="B296" s="17">
        <v>44851</v>
      </c>
      <c r="C296" s="30" t="str">
        <f t="shared" si="4"/>
        <v>2022-43</v>
      </c>
      <c r="D296" s="14" t="s">
        <v>21</v>
      </c>
      <c r="E296">
        <v>42</v>
      </c>
    </row>
    <row r="297" spans="1:5" x14ac:dyDescent="0.2">
      <c r="A297" t="s">
        <v>412</v>
      </c>
      <c r="B297" s="17">
        <v>44847</v>
      </c>
      <c r="C297" s="30" t="str">
        <f t="shared" si="4"/>
        <v>2022-42</v>
      </c>
      <c r="D297" s="14" t="s">
        <v>21</v>
      </c>
      <c r="E297">
        <v>18</v>
      </c>
    </row>
    <row r="298" spans="1:5" x14ac:dyDescent="0.2">
      <c r="A298" t="s">
        <v>413</v>
      </c>
      <c r="B298" s="17">
        <v>44847</v>
      </c>
      <c r="C298" s="30" t="str">
        <f t="shared" si="4"/>
        <v>2022-42</v>
      </c>
      <c r="D298" s="14" t="s">
        <v>21</v>
      </c>
      <c r="E298">
        <v>24</v>
      </c>
    </row>
    <row r="299" spans="1:5" x14ac:dyDescent="0.2">
      <c r="A299" t="s">
        <v>414</v>
      </c>
      <c r="B299" s="17">
        <v>44846</v>
      </c>
      <c r="C299" s="30" t="str">
        <f t="shared" si="4"/>
        <v>2022-42</v>
      </c>
      <c r="D299" s="14" t="s">
        <v>21</v>
      </c>
      <c r="E299">
        <v>12</v>
      </c>
    </row>
    <row r="300" spans="1:5" x14ac:dyDescent="0.2">
      <c r="A300" t="s">
        <v>415</v>
      </c>
      <c r="B300" s="17">
        <v>44846</v>
      </c>
      <c r="C300" s="30" t="str">
        <f t="shared" si="4"/>
        <v>2022-42</v>
      </c>
      <c r="D300" s="14" t="s">
        <v>21</v>
      </c>
      <c r="E300">
        <v>42</v>
      </c>
    </row>
    <row r="301" spans="1:5" x14ac:dyDescent="0.2">
      <c r="A301" t="s">
        <v>416</v>
      </c>
      <c r="B301" s="17">
        <v>44844</v>
      </c>
      <c r="C301" s="30" t="str">
        <f t="shared" si="4"/>
        <v>2022-42</v>
      </c>
      <c r="D301" s="14" t="s">
        <v>21</v>
      </c>
      <c r="E301">
        <v>4</v>
      </c>
    </row>
    <row r="302" spans="1:5" x14ac:dyDescent="0.2">
      <c r="A302" t="s">
        <v>417</v>
      </c>
      <c r="B302" s="17">
        <v>44842</v>
      </c>
      <c r="C302" s="30" t="str">
        <f t="shared" si="4"/>
        <v>2022-41</v>
      </c>
      <c r="D302" s="14" t="s">
        <v>21</v>
      </c>
      <c r="E302">
        <v>42</v>
      </c>
    </row>
    <row r="303" spans="1:5" x14ac:dyDescent="0.2">
      <c r="A303" t="s">
        <v>418</v>
      </c>
      <c r="B303" s="17">
        <v>44841</v>
      </c>
      <c r="C303" s="30" t="str">
        <f t="shared" si="4"/>
        <v>2022-41</v>
      </c>
      <c r="D303" s="14" t="s">
        <v>21</v>
      </c>
      <c r="E303">
        <v>42</v>
      </c>
    </row>
    <row r="304" spans="1:5" x14ac:dyDescent="0.2">
      <c r="A304" t="s">
        <v>419</v>
      </c>
      <c r="B304" s="17">
        <v>44840</v>
      </c>
      <c r="C304" s="30" t="str">
        <f t="shared" si="4"/>
        <v>2022-41</v>
      </c>
      <c r="D304" s="14" t="s">
        <v>21</v>
      </c>
      <c r="E304">
        <v>42</v>
      </c>
    </row>
    <row r="305" spans="1:5" x14ac:dyDescent="0.2">
      <c r="A305" t="s">
        <v>420</v>
      </c>
      <c r="B305" s="17">
        <v>44838</v>
      </c>
      <c r="C305" s="30" t="str">
        <f t="shared" si="4"/>
        <v>2022-41</v>
      </c>
      <c r="D305" s="14" t="s">
        <v>21</v>
      </c>
      <c r="E305">
        <v>42</v>
      </c>
    </row>
    <row r="306" spans="1:5" x14ac:dyDescent="0.2">
      <c r="A306" t="s">
        <v>421</v>
      </c>
      <c r="B306" s="17">
        <v>44837</v>
      </c>
      <c r="C306" s="30" t="str">
        <f t="shared" si="4"/>
        <v>2022-41</v>
      </c>
      <c r="D306" s="14" t="s">
        <v>21</v>
      </c>
      <c r="E306">
        <v>42</v>
      </c>
    </row>
    <row r="307" spans="1:5" x14ac:dyDescent="0.2">
      <c r="A307" t="s">
        <v>422</v>
      </c>
      <c r="B307" s="17">
        <v>44832</v>
      </c>
      <c r="C307" s="30" t="str">
        <f t="shared" si="4"/>
        <v>2022-40</v>
      </c>
      <c r="D307" s="14" t="s">
        <v>21</v>
      </c>
      <c r="E307">
        <v>24</v>
      </c>
    </row>
    <row r="308" spans="1:5" x14ac:dyDescent="0.2">
      <c r="A308" t="s">
        <v>423</v>
      </c>
      <c r="B308" s="17">
        <v>44832</v>
      </c>
      <c r="C308" s="30" t="str">
        <f t="shared" si="4"/>
        <v>2022-40</v>
      </c>
      <c r="D308" s="14" t="s">
        <v>21</v>
      </c>
      <c r="E308">
        <v>24</v>
      </c>
    </row>
    <row r="309" spans="1:5" x14ac:dyDescent="0.2">
      <c r="A309" t="s">
        <v>424</v>
      </c>
      <c r="B309" s="17">
        <v>44832</v>
      </c>
      <c r="C309" s="30" t="str">
        <f t="shared" si="4"/>
        <v>2022-40</v>
      </c>
      <c r="D309" s="14" t="s">
        <v>21</v>
      </c>
      <c r="E309">
        <v>42</v>
      </c>
    </row>
    <row r="310" spans="1:5" x14ac:dyDescent="0.2">
      <c r="A310" t="s">
        <v>425</v>
      </c>
      <c r="B310" s="17">
        <v>44830</v>
      </c>
      <c r="C310" s="30" t="str">
        <f t="shared" si="4"/>
        <v>2022-40</v>
      </c>
      <c r="D310" s="14" t="s">
        <v>21</v>
      </c>
      <c r="E310">
        <v>42</v>
      </c>
    </row>
    <row r="311" spans="1:5" x14ac:dyDescent="0.2">
      <c r="A311" t="s">
        <v>426</v>
      </c>
      <c r="B311" s="17">
        <v>44830</v>
      </c>
      <c r="C311" s="30" t="str">
        <f t="shared" si="4"/>
        <v>2022-40</v>
      </c>
      <c r="D311" s="14" t="s">
        <v>21</v>
      </c>
      <c r="E311">
        <v>42</v>
      </c>
    </row>
    <row r="312" spans="1:5" x14ac:dyDescent="0.2">
      <c r="A312" t="s">
        <v>427</v>
      </c>
      <c r="B312" s="17">
        <v>44825</v>
      </c>
      <c r="C312" s="30" t="str">
        <f t="shared" si="4"/>
        <v>2022-39</v>
      </c>
      <c r="D312" s="14" t="s">
        <v>21</v>
      </c>
      <c r="E312">
        <v>42</v>
      </c>
    </row>
    <row r="313" spans="1:5" x14ac:dyDescent="0.2">
      <c r="A313" t="s">
        <v>428</v>
      </c>
      <c r="B313" s="17">
        <v>44824</v>
      </c>
      <c r="C313" s="30" t="str">
        <f t="shared" si="4"/>
        <v>2022-39</v>
      </c>
      <c r="D313" s="14" t="s">
        <v>21</v>
      </c>
      <c r="E313">
        <v>42</v>
      </c>
    </row>
    <row r="314" spans="1:5" x14ac:dyDescent="0.2">
      <c r="A314" t="s">
        <v>429</v>
      </c>
      <c r="B314" s="17">
        <v>44819</v>
      </c>
      <c r="C314" s="30" t="str">
        <f t="shared" si="4"/>
        <v>2022-38</v>
      </c>
      <c r="D314" s="14" t="s">
        <v>21</v>
      </c>
      <c r="E314">
        <v>42</v>
      </c>
    </row>
    <row r="315" spans="1:5" x14ac:dyDescent="0.2">
      <c r="A315" t="s">
        <v>430</v>
      </c>
      <c r="B315" s="17">
        <v>44819</v>
      </c>
      <c r="C315" s="30" t="str">
        <f t="shared" si="4"/>
        <v>2022-38</v>
      </c>
      <c r="D315" s="14" t="s">
        <v>21</v>
      </c>
      <c r="E315">
        <v>42</v>
      </c>
    </row>
    <row r="316" spans="1:5" x14ac:dyDescent="0.2">
      <c r="A316" t="s">
        <v>431</v>
      </c>
      <c r="B316" s="17">
        <v>44812</v>
      </c>
      <c r="C316" s="30" t="str">
        <f t="shared" si="4"/>
        <v>2022-37</v>
      </c>
      <c r="D316" s="14" t="s">
        <v>21</v>
      </c>
      <c r="E316">
        <v>42</v>
      </c>
    </row>
    <row r="317" spans="1:5" x14ac:dyDescent="0.2">
      <c r="A317" t="s">
        <v>432</v>
      </c>
      <c r="B317" s="17">
        <v>44811</v>
      </c>
      <c r="C317" s="30" t="str">
        <f t="shared" si="4"/>
        <v>2022-37</v>
      </c>
      <c r="D317" s="14" t="s">
        <v>21</v>
      </c>
      <c r="E317">
        <v>42</v>
      </c>
    </row>
    <row r="318" spans="1:5" x14ac:dyDescent="0.2">
      <c r="A318" t="s">
        <v>433</v>
      </c>
      <c r="B318" s="17">
        <v>44809</v>
      </c>
      <c r="C318" s="30" t="str">
        <f t="shared" si="4"/>
        <v>2022-37</v>
      </c>
      <c r="D318" s="14" t="s">
        <v>21</v>
      </c>
      <c r="E318">
        <v>42</v>
      </c>
    </row>
    <row r="319" spans="1:5" x14ac:dyDescent="0.2">
      <c r="A319" t="s">
        <v>434</v>
      </c>
      <c r="B319" s="17">
        <v>44809</v>
      </c>
      <c r="C319" s="30" t="str">
        <f t="shared" si="4"/>
        <v>2022-37</v>
      </c>
      <c r="D319" s="14" t="s">
        <v>21</v>
      </c>
      <c r="E319">
        <v>42</v>
      </c>
    </row>
    <row r="320" spans="1:5" x14ac:dyDescent="0.2">
      <c r="A320" t="s">
        <v>435</v>
      </c>
      <c r="B320" s="17">
        <v>44807</v>
      </c>
      <c r="C320" s="30" t="str">
        <f t="shared" si="4"/>
        <v>2022-36</v>
      </c>
      <c r="D320" s="14" t="s">
        <v>21</v>
      </c>
      <c r="E320">
        <v>10</v>
      </c>
    </row>
    <row r="321" spans="1:5" x14ac:dyDescent="0.2">
      <c r="A321" t="s">
        <v>436</v>
      </c>
      <c r="B321" s="17">
        <v>44807</v>
      </c>
      <c r="C321" s="30" t="str">
        <f t="shared" si="4"/>
        <v>2022-36</v>
      </c>
      <c r="D321" s="14" t="s">
        <v>21</v>
      </c>
      <c r="E321">
        <v>24</v>
      </c>
    </row>
    <row r="322" spans="1:5" x14ac:dyDescent="0.2">
      <c r="A322" t="s">
        <v>436</v>
      </c>
      <c r="B322" s="17">
        <v>44807</v>
      </c>
      <c r="C322" s="30" t="str">
        <f t="shared" si="4"/>
        <v>2022-36</v>
      </c>
      <c r="D322" s="14" t="s">
        <v>21</v>
      </c>
      <c r="E322">
        <v>18</v>
      </c>
    </row>
    <row r="323" spans="1:5" x14ac:dyDescent="0.2">
      <c r="A323" t="s">
        <v>437</v>
      </c>
      <c r="B323" s="17">
        <v>44805</v>
      </c>
      <c r="C323" s="30" t="str">
        <f t="shared" ref="C323:C353" si="5">YEAR(B323)&amp;"-"&amp;WEEKNUM(B323)</f>
        <v>2022-36</v>
      </c>
      <c r="D323" s="14" t="s">
        <v>21</v>
      </c>
      <c r="E323">
        <v>42</v>
      </c>
    </row>
    <row r="324" spans="1:5" x14ac:dyDescent="0.2">
      <c r="A324" t="s">
        <v>438</v>
      </c>
      <c r="B324" s="17">
        <v>44803</v>
      </c>
      <c r="C324" s="30" t="str">
        <f t="shared" si="5"/>
        <v>2022-36</v>
      </c>
      <c r="D324" s="14" t="s">
        <v>21</v>
      </c>
      <c r="E324">
        <v>18</v>
      </c>
    </row>
    <row r="325" spans="1:5" x14ac:dyDescent="0.2">
      <c r="A325" t="s">
        <v>439</v>
      </c>
      <c r="B325" s="17">
        <v>44802</v>
      </c>
      <c r="C325" s="30" t="str">
        <f t="shared" si="5"/>
        <v>2022-36</v>
      </c>
      <c r="D325" s="14" t="s">
        <v>21</v>
      </c>
      <c r="E325">
        <v>42</v>
      </c>
    </row>
    <row r="326" spans="1:5" x14ac:dyDescent="0.2">
      <c r="A326" t="s">
        <v>440</v>
      </c>
      <c r="B326" s="17">
        <v>44802</v>
      </c>
      <c r="C326" s="30" t="str">
        <f t="shared" si="5"/>
        <v>2022-36</v>
      </c>
      <c r="D326" s="14" t="s">
        <v>21</v>
      </c>
      <c r="E326">
        <v>42</v>
      </c>
    </row>
    <row r="327" spans="1:5" x14ac:dyDescent="0.2">
      <c r="A327" t="s">
        <v>441</v>
      </c>
      <c r="B327" s="17">
        <v>44802</v>
      </c>
      <c r="C327" s="30" t="str">
        <f t="shared" si="5"/>
        <v>2022-36</v>
      </c>
      <c r="D327" s="14" t="s">
        <v>21</v>
      </c>
      <c r="E327">
        <v>42</v>
      </c>
    </row>
    <row r="328" spans="1:5" x14ac:dyDescent="0.2">
      <c r="A328" t="s">
        <v>442</v>
      </c>
      <c r="B328" s="17">
        <v>44798</v>
      </c>
      <c r="C328" s="30" t="str">
        <f t="shared" si="5"/>
        <v>2022-35</v>
      </c>
      <c r="D328" s="14" t="s">
        <v>21</v>
      </c>
      <c r="E328">
        <v>42</v>
      </c>
    </row>
    <row r="329" spans="1:5" x14ac:dyDescent="0.2">
      <c r="A329" t="s">
        <v>443</v>
      </c>
      <c r="B329" s="17">
        <v>44797</v>
      </c>
      <c r="C329" s="30" t="str">
        <f t="shared" si="5"/>
        <v>2022-35</v>
      </c>
      <c r="D329" s="14" t="s">
        <v>21</v>
      </c>
      <c r="E329">
        <v>42</v>
      </c>
    </row>
    <row r="330" spans="1:5" x14ac:dyDescent="0.2">
      <c r="A330" t="s">
        <v>444</v>
      </c>
      <c r="B330" s="17">
        <v>44796</v>
      </c>
      <c r="C330" s="30" t="str">
        <f t="shared" si="5"/>
        <v>2022-35</v>
      </c>
      <c r="D330" s="14" t="s">
        <v>21</v>
      </c>
      <c r="E330">
        <v>42</v>
      </c>
    </row>
    <row r="331" spans="1:5" x14ac:dyDescent="0.2">
      <c r="A331" t="s">
        <v>445</v>
      </c>
      <c r="B331" s="17">
        <v>44791</v>
      </c>
      <c r="C331" s="30" t="str">
        <f t="shared" si="5"/>
        <v>2022-34</v>
      </c>
      <c r="D331" s="14" t="s">
        <v>21</v>
      </c>
      <c r="E331">
        <v>42</v>
      </c>
    </row>
    <row r="332" spans="1:5" x14ac:dyDescent="0.2">
      <c r="A332" t="s">
        <v>446</v>
      </c>
      <c r="B332" s="17">
        <v>44790</v>
      </c>
      <c r="C332" s="30" t="str">
        <f t="shared" si="5"/>
        <v>2022-34</v>
      </c>
      <c r="D332" s="14" t="s">
        <v>21</v>
      </c>
      <c r="E332">
        <v>8</v>
      </c>
    </row>
    <row r="333" spans="1:5" x14ac:dyDescent="0.2">
      <c r="A333" t="s">
        <v>447</v>
      </c>
      <c r="B333" s="17">
        <v>44789</v>
      </c>
      <c r="C333" s="30" t="str">
        <f t="shared" si="5"/>
        <v>2022-34</v>
      </c>
      <c r="D333" s="14" t="s">
        <v>21</v>
      </c>
      <c r="E333">
        <v>42</v>
      </c>
    </row>
    <row r="334" spans="1:5" x14ac:dyDescent="0.2">
      <c r="A334" t="s">
        <v>448</v>
      </c>
      <c r="B334" s="17">
        <v>44789</v>
      </c>
      <c r="C334" s="30" t="str">
        <f t="shared" si="5"/>
        <v>2022-34</v>
      </c>
      <c r="D334" s="14" t="s">
        <v>21</v>
      </c>
      <c r="E334">
        <v>42</v>
      </c>
    </row>
    <row r="335" spans="1:5" x14ac:dyDescent="0.2">
      <c r="A335" t="s">
        <v>449</v>
      </c>
      <c r="B335" s="17">
        <v>44785</v>
      </c>
      <c r="C335" s="30" t="str">
        <f t="shared" si="5"/>
        <v>2022-33</v>
      </c>
      <c r="D335" s="14" t="s">
        <v>21</v>
      </c>
      <c r="E335">
        <v>42</v>
      </c>
    </row>
    <row r="336" spans="1:5" x14ac:dyDescent="0.2">
      <c r="A336" t="s">
        <v>450</v>
      </c>
      <c r="B336" s="17">
        <v>44784</v>
      </c>
      <c r="C336" s="30" t="str">
        <f t="shared" si="5"/>
        <v>2022-33</v>
      </c>
      <c r="D336" s="14" t="s">
        <v>21</v>
      </c>
      <c r="E336">
        <v>30</v>
      </c>
    </row>
    <row r="337" spans="1:5" x14ac:dyDescent="0.2">
      <c r="A337" t="s">
        <v>451</v>
      </c>
      <c r="B337" s="17">
        <v>44784</v>
      </c>
      <c r="C337" s="30" t="str">
        <f t="shared" si="5"/>
        <v>2022-33</v>
      </c>
      <c r="D337" s="14" t="s">
        <v>21</v>
      </c>
      <c r="E337">
        <v>42</v>
      </c>
    </row>
    <row r="338" spans="1:5" x14ac:dyDescent="0.2">
      <c r="A338" t="s">
        <v>452</v>
      </c>
      <c r="B338" s="17">
        <v>44783</v>
      </c>
      <c r="C338" s="30" t="str">
        <f t="shared" si="5"/>
        <v>2022-33</v>
      </c>
      <c r="D338" s="14" t="s">
        <v>21</v>
      </c>
      <c r="E338">
        <v>30</v>
      </c>
    </row>
    <row r="339" spans="1:5" x14ac:dyDescent="0.2">
      <c r="A339" t="s">
        <v>453</v>
      </c>
      <c r="B339" s="17">
        <v>44782</v>
      </c>
      <c r="C339" s="30" t="str">
        <f t="shared" si="5"/>
        <v>2022-33</v>
      </c>
      <c r="D339" s="14" t="s">
        <v>21</v>
      </c>
      <c r="E339">
        <v>36</v>
      </c>
    </row>
    <row r="340" spans="1:5" x14ac:dyDescent="0.2">
      <c r="A340" t="s">
        <v>454</v>
      </c>
      <c r="B340" s="17">
        <v>44778</v>
      </c>
      <c r="C340" s="30" t="str">
        <f t="shared" si="5"/>
        <v>2022-32</v>
      </c>
      <c r="D340" s="14" t="s">
        <v>21</v>
      </c>
      <c r="E340">
        <v>21</v>
      </c>
    </row>
    <row r="341" spans="1:5" x14ac:dyDescent="0.2">
      <c r="A341" t="s">
        <v>455</v>
      </c>
      <c r="B341" s="17">
        <v>44778</v>
      </c>
      <c r="C341" s="30" t="str">
        <f t="shared" si="5"/>
        <v>2022-32</v>
      </c>
      <c r="D341" s="14" t="s">
        <v>21</v>
      </c>
      <c r="E341">
        <v>21</v>
      </c>
    </row>
    <row r="342" spans="1:5" x14ac:dyDescent="0.2">
      <c r="A342" t="s">
        <v>456</v>
      </c>
      <c r="B342" s="17">
        <v>44776</v>
      </c>
      <c r="C342" s="30" t="str">
        <f t="shared" si="5"/>
        <v>2022-32</v>
      </c>
      <c r="D342" s="14" t="s">
        <v>21</v>
      </c>
      <c r="E342">
        <v>42</v>
      </c>
    </row>
    <row r="343" spans="1:5" x14ac:dyDescent="0.2">
      <c r="A343" t="s">
        <v>457</v>
      </c>
      <c r="B343" s="17">
        <v>44775</v>
      </c>
      <c r="C343" s="30" t="str">
        <f t="shared" si="5"/>
        <v>2022-32</v>
      </c>
      <c r="D343" s="14" t="s">
        <v>21</v>
      </c>
      <c r="E343">
        <v>42</v>
      </c>
    </row>
    <row r="344" spans="1:5" x14ac:dyDescent="0.2">
      <c r="A344" t="s">
        <v>458</v>
      </c>
      <c r="B344" s="17">
        <v>44775</v>
      </c>
      <c r="C344" s="30" t="str">
        <f t="shared" si="5"/>
        <v>2022-32</v>
      </c>
      <c r="D344" s="14" t="s">
        <v>21</v>
      </c>
      <c r="E344">
        <v>42</v>
      </c>
    </row>
    <row r="345" spans="1:5" x14ac:dyDescent="0.2">
      <c r="A345" t="s">
        <v>459</v>
      </c>
      <c r="B345" s="17">
        <v>44772</v>
      </c>
      <c r="C345" s="30" t="str">
        <f t="shared" si="5"/>
        <v>2022-31</v>
      </c>
      <c r="D345" s="14" t="s">
        <v>21</v>
      </c>
      <c r="E345">
        <v>42</v>
      </c>
    </row>
    <row r="346" spans="1:5" x14ac:dyDescent="0.2">
      <c r="A346" t="s">
        <v>460</v>
      </c>
      <c r="B346" s="17">
        <v>44771</v>
      </c>
      <c r="C346" s="30" t="str">
        <f t="shared" si="5"/>
        <v>2022-31</v>
      </c>
      <c r="D346" s="14" t="s">
        <v>21</v>
      </c>
      <c r="E346">
        <v>42</v>
      </c>
    </row>
    <row r="347" spans="1:5" x14ac:dyDescent="0.2">
      <c r="A347" t="s">
        <v>461</v>
      </c>
      <c r="B347" s="17">
        <v>44771</v>
      </c>
      <c r="C347" s="30" t="str">
        <f t="shared" si="5"/>
        <v>2022-31</v>
      </c>
      <c r="D347" s="14" t="s">
        <v>21</v>
      </c>
      <c r="E347">
        <v>42</v>
      </c>
    </row>
    <row r="348" spans="1:5" x14ac:dyDescent="0.2">
      <c r="A348" t="s">
        <v>462</v>
      </c>
      <c r="B348" s="17">
        <v>44769</v>
      </c>
      <c r="C348" s="30" t="str">
        <f t="shared" si="5"/>
        <v>2022-31</v>
      </c>
      <c r="D348" s="14" t="s">
        <v>21</v>
      </c>
      <c r="E348">
        <v>42</v>
      </c>
    </row>
    <row r="349" spans="1:5" x14ac:dyDescent="0.2">
      <c r="A349" t="s">
        <v>463</v>
      </c>
      <c r="B349" s="17">
        <v>44768</v>
      </c>
      <c r="C349" s="30" t="str">
        <f t="shared" si="5"/>
        <v>2022-31</v>
      </c>
      <c r="D349" s="14" t="s">
        <v>21</v>
      </c>
      <c r="E349">
        <v>6</v>
      </c>
    </row>
    <row r="350" spans="1:5" x14ac:dyDescent="0.2">
      <c r="A350" t="s">
        <v>464</v>
      </c>
      <c r="B350" s="17">
        <v>44765</v>
      </c>
      <c r="C350" s="30" t="str">
        <f t="shared" si="5"/>
        <v>2022-30</v>
      </c>
      <c r="D350" s="14" t="s">
        <v>21</v>
      </c>
      <c r="E350">
        <v>42</v>
      </c>
    </row>
    <row r="351" spans="1:5" x14ac:dyDescent="0.2">
      <c r="A351" t="s">
        <v>465</v>
      </c>
      <c r="B351" s="17">
        <v>44764</v>
      </c>
      <c r="C351" s="30" t="str">
        <f t="shared" si="5"/>
        <v>2022-30</v>
      </c>
      <c r="D351" s="14" t="s">
        <v>21</v>
      </c>
      <c r="E351">
        <v>42</v>
      </c>
    </row>
    <row r="352" spans="1:5" x14ac:dyDescent="0.2">
      <c r="A352" t="s">
        <v>466</v>
      </c>
      <c r="B352" s="17">
        <v>44763</v>
      </c>
      <c r="C352" s="30" t="str">
        <f t="shared" si="5"/>
        <v>2022-30</v>
      </c>
      <c r="D352" s="14" t="s">
        <v>21</v>
      </c>
      <c r="E352">
        <v>6</v>
      </c>
    </row>
    <row r="353" spans="1:5" x14ac:dyDescent="0.2">
      <c r="A353" t="s">
        <v>467</v>
      </c>
      <c r="B353" s="17">
        <v>44761</v>
      </c>
      <c r="C353" s="30" t="str">
        <f t="shared" si="5"/>
        <v>2022-30</v>
      </c>
      <c r="D353" s="14" t="s">
        <v>21</v>
      </c>
      <c r="E353">
        <v>42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0545-41E0-BB49-B1CB-CF1A71D5F00A}">
  <dimension ref="A1:D353"/>
  <sheetViews>
    <sheetView workbookViewId="0">
      <selection activeCell="D1" sqref="A1:D1"/>
    </sheetView>
  </sheetViews>
  <sheetFormatPr baseColWidth="10" defaultRowHeight="15" x14ac:dyDescent="0.2"/>
  <cols>
    <col min="1" max="1" width="11.5" bestFit="1" customWidth="1"/>
    <col min="2" max="2" width="12.33203125" bestFit="1" customWidth="1"/>
    <col min="3" max="3" width="8.1640625" bestFit="1" customWidth="1"/>
    <col min="4" max="4" width="13.1640625" bestFit="1" customWidth="1"/>
  </cols>
  <sheetData>
    <row r="1" spans="1:4" x14ac:dyDescent="0.2">
      <c r="A1" s="33" t="s">
        <v>473</v>
      </c>
      <c r="B1" s="34" t="s">
        <v>472</v>
      </c>
      <c r="C1" s="35" t="s">
        <v>471</v>
      </c>
      <c r="D1" s="33" t="s">
        <v>474</v>
      </c>
    </row>
    <row r="2" spans="1:4" x14ac:dyDescent="0.2">
      <c r="A2" t="s">
        <v>20</v>
      </c>
      <c r="B2" s="14" t="s">
        <v>21</v>
      </c>
      <c r="C2" s="17">
        <v>45485</v>
      </c>
      <c r="D2">
        <v>42</v>
      </c>
    </row>
    <row r="3" spans="1:4" x14ac:dyDescent="0.2">
      <c r="A3" t="s">
        <v>25</v>
      </c>
      <c r="B3" s="14" t="s">
        <v>21</v>
      </c>
      <c r="C3" s="17">
        <v>45482</v>
      </c>
      <c r="D3">
        <v>6</v>
      </c>
    </row>
    <row r="4" spans="1:4" x14ac:dyDescent="0.2">
      <c r="A4" t="s">
        <v>27</v>
      </c>
      <c r="B4" s="14" t="s">
        <v>21</v>
      </c>
      <c r="C4" s="17">
        <v>45479</v>
      </c>
      <c r="D4">
        <v>6</v>
      </c>
    </row>
    <row r="5" spans="1:4" x14ac:dyDescent="0.2">
      <c r="A5" t="s">
        <v>29</v>
      </c>
      <c r="B5" s="14" t="s">
        <v>21</v>
      </c>
      <c r="C5" s="17">
        <v>45478</v>
      </c>
      <c r="D5">
        <v>2</v>
      </c>
    </row>
    <row r="6" spans="1:4" x14ac:dyDescent="0.2">
      <c r="A6" t="s">
        <v>31</v>
      </c>
      <c r="B6" s="14" t="s">
        <v>21</v>
      </c>
      <c r="C6" s="17">
        <v>45478</v>
      </c>
      <c r="D6">
        <v>42</v>
      </c>
    </row>
    <row r="7" spans="1:4" x14ac:dyDescent="0.2">
      <c r="A7" t="s">
        <v>33</v>
      </c>
      <c r="B7" s="14" t="s">
        <v>21</v>
      </c>
      <c r="C7" s="17">
        <v>45477</v>
      </c>
      <c r="D7">
        <v>22</v>
      </c>
    </row>
    <row r="8" spans="1:4" x14ac:dyDescent="0.2">
      <c r="A8" t="s">
        <v>35</v>
      </c>
      <c r="B8" s="14" t="s">
        <v>21</v>
      </c>
      <c r="C8" s="17">
        <v>45477</v>
      </c>
      <c r="D8">
        <v>22</v>
      </c>
    </row>
    <row r="9" spans="1:4" x14ac:dyDescent="0.2">
      <c r="A9" t="s">
        <v>37</v>
      </c>
      <c r="B9" s="14" t="s">
        <v>21</v>
      </c>
      <c r="C9" s="17">
        <v>45477</v>
      </c>
      <c r="D9">
        <v>6</v>
      </c>
    </row>
    <row r="10" spans="1:4" x14ac:dyDescent="0.2">
      <c r="A10" t="s">
        <v>39</v>
      </c>
      <c r="B10" s="14" t="s">
        <v>21</v>
      </c>
      <c r="C10" s="17">
        <v>45469</v>
      </c>
      <c r="D10">
        <v>12</v>
      </c>
    </row>
    <row r="11" spans="1:4" x14ac:dyDescent="0.2">
      <c r="A11" t="s">
        <v>41</v>
      </c>
      <c r="B11" s="14" t="s">
        <v>21</v>
      </c>
      <c r="C11" s="17">
        <v>45469</v>
      </c>
      <c r="D11">
        <v>42</v>
      </c>
    </row>
    <row r="12" spans="1:4" x14ac:dyDescent="0.2">
      <c r="A12" t="s">
        <v>43</v>
      </c>
      <c r="B12" s="14" t="s">
        <v>21</v>
      </c>
      <c r="C12" s="17">
        <v>45468</v>
      </c>
      <c r="D12">
        <v>42</v>
      </c>
    </row>
    <row r="13" spans="1:4" x14ac:dyDescent="0.2">
      <c r="A13" t="s">
        <v>45</v>
      </c>
      <c r="B13" s="14" t="s">
        <v>21</v>
      </c>
      <c r="C13" s="17">
        <v>45468</v>
      </c>
      <c r="D13">
        <v>42</v>
      </c>
    </row>
    <row r="14" spans="1:4" x14ac:dyDescent="0.2">
      <c r="A14" t="s">
        <v>47</v>
      </c>
      <c r="B14" s="14" t="s">
        <v>21</v>
      </c>
      <c r="C14" s="17">
        <v>45467</v>
      </c>
      <c r="D14">
        <v>20</v>
      </c>
    </row>
    <row r="15" spans="1:4" x14ac:dyDescent="0.2">
      <c r="A15" t="s">
        <v>49</v>
      </c>
      <c r="B15" s="14" t="s">
        <v>21</v>
      </c>
      <c r="C15" s="17">
        <v>45463</v>
      </c>
      <c r="D15">
        <v>42</v>
      </c>
    </row>
    <row r="16" spans="1:4" x14ac:dyDescent="0.2">
      <c r="A16" t="s">
        <v>51</v>
      </c>
      <c r="B16" s="14" t="s">
        <v>21</v>
      </c>
      <c r="C16" s="17">
        <v>45462</v>
      </c>
      <c r="D16">
        <v>42</v>
      </c>
    </row>
    <row r="17" spans="1:4" x14ac:dyDescent="0.2">
      <c r="A17" t="s">
        <v>53</v>
      </c>
      <c r="B17" s="14" t="s">
        <v>21</v>
      </c>
      <c r="C17" s="17">
        <v>45461</v>
      </c>
      <c r="D17">
        <v>42</v>
      </c>
    </row>
    <row r="18" spans="1:4" x14ac:dyDescent="0.2">
      <c r="A18" t="s">
        <v>55</v>
      </c>
      <c r="B18" s="14" t="s">
        <v>21</v>
      </c>
      <c r="C18" s="17">
        <v>45460</v>
      </c>
      <c r="D18">
        <v>20</v>
      </c>
    </row>
    <row r="19" spans="1:4" x14ac:dyDescent="0.2">
      <c r="A19" t="s">
        <v>57</v>
      </c>
      <c r="B19" s="14" t="s">
        <v>21</v>
      </c>
      <c r="C19" s="17">
        <v>45457</v>
      </c>
      <c r="D19">
        <v>42</v>
      </c>
    </row>
    <row r="20" spans="1:4" x14ac:dyDescent="0.2">
      <c r="A20" t="s">
        <v>59</v>
      </c>
      <c r="B20" s="14" t="s">
        <v>21</v>
      </c>
      <c r="C20" s="17">
        <v>45457</v>
      </c>
      <c r="D20">
        <v>6</v>
      </c>
    </row>
    <row r="21" spans="1:4" x14ac:dyDescent="0.2">
      <c r="A21" t="s">
        <v>61</v>
      </c>
      <c r="B21" s="14" t="s">
        <v>21</v>
      </c>
      <c r="C21" s="17">
        <v>45457</v>
      </c>
      <c r="D21">
        <v>42</v>
      </c>
    </row>
    <row r="22" spans="1:4" x14ac:dyDescent="0.2">
      <c r="A22" t="s">
        <v>63</v>
      </c>
      <c r="B22" s="14" t="s">
        <v>21</v>
      </c>
      <c r="C22" s="17">
        <v>45456</v>
      </c>
      <c r="D22">
        <v>42</v>
      </c>
    </row>
    <row r="23" spans="1:4" x14ac:dyDescent="0.2">
      <c r="A23" t="s">
        <v>65</v>
      </c>
      <c r="B23" s="14" t="s">
        <v>21</v>
      </c>
      <c r="C23" s="17">
        <v>45453</v>
      </c>
      <c r="D23">
        <v>42</v>
      </c>
    </row>
    <row r="24" spans="1:4" x14ac:dyDescent="0.2">
      <c r="A24" t="s">
        <v>67</v>
      </c>
      <c r="B24" s="14" t="s">
        <v>21</v>
      </c>
      <c r="C24" s="17">
        <v>45450</v>
      </c>
      <c r="D24">
        <v>6</v>
      </c>
    </row>
    <row r="25" spans="1:4" x14ac:dyDescent="0.2">
      <c r="A25" t="s">
        <v>69</v>
      </c>
      <c r="B25" s="14" t="s">
        <v>21</v>
      </c>
      <c r="C25" s="17">
        <v>45449</v>
      </c>
      <c r="D25">
        <v>42</v>
      </c>
    </row>
    <row r="26" spans="1:4" x14ac:dyDescent="0.2">
      <c r="A26" t="s">
        <v>71</v>
      </c>
      <c r="B26" s="14" t="s">
        <v>21</v>
      </c>
      <c r="C26" s="17">
        <v>45449</v>
      </c>
      <c r="D26">
        <v>42</v>
      </c>
    </row>
    <row r="27" spans="1:4" x14ac:dyDescent="0.2">
      <c r="A27" t="s">
        <v>73</v>
      </c>
      <c r="B27" s="14" t="s">
        <v>21</v>
      </c>
      <c r="C27" s="17">
        <v>45448</v>
      </c>
      <c r="D27">
        <v>10</v>
      </c>
    </row>
    <row r="28" spans="1:4" x14ac:dyDescent="0.2">
      <c r="A28" t="s">
        <v>75</v>
      </c>
      <c r="B28" s="14" t="s">
        <v>21</v>
      </c>
      <c r="C28" s="17">
        <v>45448</v>
      </c>
      <c r="D28">
        <v>40</v>
      </c>
    </row>
    <row r="29" spans="1:4" x14ac:dyDescent="0.2">
      <c r="A29" t="s">
        <v>77</v>
      </c>
      <c r="B29" s="14" t="s">
        <v>21</v>
      </c>
      <c r="C29" s="17">
        <v>45447</v>
      </c>
      <c r="D29">
        <v>42</v>
      </c>
    </row>
    <row r="30" spans="1:4" x14ac:dyDescent="0.2">
      <c r="A30" t="s">
        <v>79</v>
      </c>
      <c r="B30" s="14" t="s">
        <v>21</v>
      </c>
      <c r="C30" s="17">
        <v>45444</v>
      </c>
      <c r="D30">
        <v>42</v>
      </c>
    </row>
    <row r="31" spans="1:4" x14ac:dyDescent="0.2">
      <c r="A31" t="s">
        <v>81</v>
      </c>
      <c r="B31" s="14" t="s">
        <v>21</v>
      </c>
      <c r="C31" s="17">
        <v>45437</v>
      </c>
      <c r="D31">
        <v>42</v>
      </c>
    </row>
    <row r="32" spans="1:4" x14ac:dyDescent="0.2">
      <c r="A32" t="s">
        <v>83</v>
      </c>
      <c r="B32" s="14" t="s">
        <v>21</v>
      </c>
      <c r="C32" s="17">
        <v>45436</v>
      </c>
      <c r="D32">
        <v>42</v>
      </c>
    </row>
    <row r="33" spans="1:4" x14ac:dyDescent="0.2">
      <c r="A33" t="s">
        <v>85</v>
      </c>
      <c r="B33" s="14" t="s">
        <v>21</v>
      </c>
      <c r="C33" s="17">
        <v>45435</v>
      </c>
      <c r="D33">
        <v>42</v>
      </c>
    </row>
    <row r="34" spans="1:4" x14ac:dyDescent="0.2">
      <c r="A34" t="s">
        <v>87</v>
      </c>
      <c r="B34" s="14" t="s">
        <v>21</v>
      </c>
      <c r="C34" s="17">
        <v>45429</v>
      </c>
      <c r="D34">
        <v>24</v>
      </c>
    </row>
    <row r="35" spans="1:4" x14ac:dyDescent="0.2">
      <c r="A35" t="s">
        <v>89</v>
      </c>
      <c r="B35" s="14" t="s">
        <v>21</v>
      </c>
      <c r="C35" s="17">
        <v>45427</v>
      </c>
      <c r="D35">
        <v>42</v>
      </c>
    </row>
    <row r="36" spans="1:4" x14ac:dyDescent="0.2">
      <c r="A36" t="s">
        <v>91</v>
      </c>
      <c r="B36" s="14" t="s">
        <v>21</v>
      </c>
      <c r="C36" s="17">
        <v>45427</v>
      </c>
      <c r="D36">
        <v>42</v>
      </c>
    </row>
    <row r="37" spans="1:4" x14ac:dyDescent="0.2">
      <c r="A37" t="s">
        <v>93</v>
      </c>
      <c r="B37" s="14" t="s">
        <v>21</v>
      </c>
      <c r="C37" s="17">
        <v>45427</v>
      </c>
      <c r="D37">
        <v>42</v>
      </c>
    </row>
    <row r="38" spans="1:4" x14ac:dyDescent="0.2">
      <c r="A38" t="s">
        <v>95</v>
      </c>
      <c r="B38" s="14" t="s">
        <v>21</v>
      </c>
      <c r="C38" s="17">
        <v>45422</v>
      </c>
      <c r="D38">
        <v>42</v>
      </c>
    </row>
    <row r="39" spans="1:4" x14ac:dyDescent="0.2">
      <c r="A39" t="s">
        <v>97</v>
      </c>
      <c r="B39" s="14" t="s">
        <v>21</v>
      </c>
      <c r="C39" s="17">
        <v>45422</v>
      </c>
      <c r="D39">
        <v>42</v>
      </c>
    </row>
    <row r="40" spans="1:4" x14ac:dyDescent="0.2">
      <c r="A40" t="s">
        <v>99</v>
      </c>
      <c r="B40" s="14" t="s">
        <v>21</v>
      </c>
      <c r="C40" s="17">
        <v>45421</v>
      </c>
      <c r="D40">
        <v>42</v>
      </c>
    </row>
    <row r="41" spans="1:4" x14ac:dyDescent="0.2">
      <c r="A41" t="s">
        <v>101</v>
      </c>
      <c r="B41" s="14" t="s">
        <v>21</v>
      </c>
      <c r="C41" s="17">
        <v>45420</v>
      </c>
      <c r="D41">
        <v>42</v>
      </c>
    </row>
    <row r="42" spans="1:4" x14ac:dyDescent="0.2">
      <c r="A42" t="s">
        <v>103</v>
      </c>
      <c r="B42" s="14" t="s">
        <v>21</v>
      </c>
      <c r="C42" s="17">
        <v>45419</v>
      </c>
      <c r="D42">
        <v>42</v>
      </c>
    </row>
    <row r="43" spans="1:4" x14ac:dyDescent="0.2">
      <c r="A43" t="s">
        <v>105</v>
      </c>
      <c r="B43" s="14" t="s">
        <v>21</v>
      </c>
      <c r="C43" s="17">
        <v>45419</v>
      </c>
      <c r="D43">
        <v>42</v>
      </c>
    </row>
    <row r="44" spans="1:4" x14ac:dyDescent="0.2">
      <c r="A44" t="s">
        <v>107</v>
      </c>
      <c r="B44" s="14" t="s">
        <v>21</v>
      </c>
      <c r="C44" s="17">
        <v>45412</v>
      </c>
      <c r="D44">
        <v>10</v>
      </c>
    </row>
    <row r="45" spans="1:4" x14ac:dyDescent="0.2">
      <c r="A45" t="s">
        <v>109</v>
      </c>
      <c r="B45" s="14" t="s">
        <v>21</v>
      </c>
      <c r="C45" s="17">
        <v>45412</v>
      </c>
      <c r="D45">
        <v>42</v>
      </c>
    </row>
    <row r="46" spans="1:4" x14ac:dyDescent="0.2">
      <c r="A46" t="s">
        <v>111</v>
      </c>
      <c r="B46" s="14" t="s">
        <v>21</v>
      </c>
      <c r="C46" s="17">
        <v>45412</v>
      </c>
      <c r="D46">
        <v>42</v>
      </c>
    </row>
    <row r="47" spans="1:4" x14ac:dyDescent="0.2">
      <c r="A47" t="s">
        <v>113</v>
      </c>
      <c r="B47" s="14" t="s">
        <v>21</v>
      </c>
      <c r="C47" s="17">
        <v>45411</v>
      </c>
      <c r="D47">
        <v>6</v>
      </c>
    </row>
    <row r="48" spans="1:4" x14ac:dyDescent="0.2">
      <c r="A48" t="s">
        <v>115</v>
      </c>
      <c r="B48" s="14" t="s">
        <v>21</v>
      </c>
      <c r="C48" s="17">
        <v>45406</v>
      </c>
      <c r="D48">
        <v>24</v>
      </c>
    </row>
    <row r="49" spans="1:4" x14ac:dyDescent="0.2">
      <c r="A49" t="s">
        <v>117</v>
      </c>
      <c r="B49" s="14" t="s">
        <v>21</v>
      </c>
      <c r="C49" s="17">
        <v>45400</v>
      </c>
      <c r="D49">
        <v>42</v>
      </c>
    </row>
    <row r="50" spans="1:4" x14ac:dyDescent="0.2">
      <c r="A50" t="s">
        <v>119</v>
      </c>
      <c r="B50" s="14" t="s">
        <v>21</v>
      </c>
      <c r="C50" s="17">
        <v>45399</v>
      </c>
      <c r="D50">
        <v>12</v>
      </c>
    </row>
    <row r="51" spans="1:4" x14ac:dyDescent="0.2">
      <c r="A51" t="s">
        <v>121</v>
      </c>
      <c r="B51" s="14" t="s">
        <v>21</v>
      </c>
      <c r="C51" s="17">
        <v>45399</v>
      </c>
      <c r="D51">
        <v>12</v>
      </c>
    </row>
    <row r="52" spans="1:4" x14ac:dyDescent="0.2">
      <c r="A52" t="s">
        <v>123</v>
      </c>
      <c r="B52" s="14" t="s">
        <v>21</v>
      </c>
      <c r="C52" s="17">
        <v>45394</v>
      </c>
      <c r="D52">
        <v>24</v>
      </c>
    </row>
    <row r="53" spans="1:4" x14ac:dyDescent="0.2">
      <c r="A53" t="s">
        <v>125</v>
      </c>
      <c r="B53" s="14" t="s">
        <v>21</v>
      </c>
      <c r="C53" s="17">
        <v>45394</v>
      </c>
      <c r="D53">
        <v>42</v>
      </c>
    </row>
    <row r="54" spans="1:4" x14ac:dyDescent="0.2">
      <c r="A54" t="s">
        <v>127</v>
      </c>
      <c r="B54" s="14" t="s">
        <v>21</v>
      </c>
      <c r="C54" s="17">
        <v>45394</v>
      </c>
      <c r="D54">
        <v>42</v>
      </c>
    </row>
    <row r="55" spans="1:4" x14ac:dyDescent="0.2">
      <c r="A55" t="s">
        <v>129</v>
      </c>
      <c r="B55" s="14" t="s">
        <v>21</v>
      </c>
      <c r="C55" s="17">
        <v>45394</v>
      </c>
      <c r="D55">
        <v>42</v>
      </c>
    </row>
    <row r="56" spans="1:4" x14ac:dyDescent="0.2">
      <c r="A56" t="s">
        <v>131</v>
      </c>
      <c r="B56" s="14" t="s">
        <v>21</v>
      </c>
      <c r="C56" s="17">
        <v>45393</v>
      </c>
      <c r="D56">
        <v>4</v>
      </c>
    </row>
    <row r="57" spans="1:4" x14ac:dyDescent="0.2">
      <c r="A57" t="s">
        <v>133</v>
      </c>
      <c r="B57" s="14" t="s">
        <v>21</v>
      </c>
      <c r="C57" s="17">
        <v>45392</v>
      </c>
      <c r="D57">
        <v>42</v>
      </c>
    </row>
    <row r="58" spans="1:4" x14ac:dyDescent="0.2">
      <c r="A58" t="s">
        <v>135</v>
      </c>
      <c r="B58" s="14" t="s">
        <v>21</v>
      </c>
      <c r="C58" s="17">
        <v>45391</v>
      </c>
      <c r="D58">
        <v>42</v>
      </c>
    </row>
    <row r="59" spans="1:4" x14ac:dyDescent="0.2">
      <c r="A59" t="s">
        <v>137</v>
      </c>
      <c r="B59" s="14" t="s">
        <v>21</v>
      </c>
      <c r="C59" s="17">
        <v>45391</v>
      </c>
      <c r="D59">
        <v>2</v>
      </c>
    </row>
    <row r="60" spans="1:4" x14ac:dyDescent="0.2">
      <c r="A60" t="s">
        <v>139</v>
      </c>
      <c r="B60" s="14" t="s">
        <v>21</v>
      </c>
      <c r="C60" s="17">
        <v>45388</v>
      </c>
      <c r="D60">
        <v>6</v>
      </c>
    </row>
    <row r="61" spans="1:4" x14ac:dyDescent="0.2">
      <c r="A61" t="s">
        <v>141</v>
      </c>
      <c r="B61" s="14" t="s">
        <v>21</v>
      </c>
      <c r="C61" s="17">
        <v>45379</v>
      </c>
      <c r="D61">
        <v>42</v>
      </c>
    </row>
    <row r="62" spans="1:4" x14ac:dyDescent="0.2">
      <c r="A62" t="s">
        <v>143</v>
      </c>
      <c r="B62" s="14" t="s">
        <v>21</v>
      </c>
      <c r="C62" s="17">
        <v>45378</v>
      </c>
      <c r="D62">
        <v>42</v>
      </c>
    </row>
    <row r="63" spans="1:4" x14ac:dyDescent="0.2">
      <c r="A63" t="s">
        <v>145</v>
      </c>
      <c r="B63" s="14" t="s">
        <v>21</v>
      </c>
      <c r="C63" s="17">
        <v>45378</v>
      </c>
      <c r="D63">
        <v>16</v>
      </c>
    </row>
    <row r="64" spans="1:4" x14ac:dyDescent="0.2">
      <c r="A64" t="s">
        <v>147</v>
      </c>
      <c r="B64" s="14" t="s">
        <v>21</v>
      </c>
      <c r="C64" s="17">
        <v>45377</v>
      </c>
      <c r="D64">
        <v>18</v>
      </c>
    </row>
    <row r="65" spans="1:4" x14ac:dyDescent="0.2">
      <c r="A65" t="s">
        <v>149</v>
      </c>
      <c r="B65" s="14" t="s">
        <v>21</v>
      </c>
      <c r="C65" s="17">
        <v>45377</v>
      </c>
      <c r="D65">
        <v>42</v>
      </c>
    </row>
    <row r="66" spans="1:4" x14ac:dyDescent="0.2">
      <c r="A66" t="s">
        <v>151</v>
      </c>
      <c r="B66" s="14" t="s">
        <v>21</v>
      </c>
      <c r="C66" s="17">
        <v>45346</v>
      </c>
      <c r="D66">
        <v>42</v>
      </c>
    </row>
    <row r="67" spans="1:4" x14ac:dyDescent="0.2">
      <c r="A67" t="s">
        <v>153</v>
      </c>
      <c r="B67" s="14" t="s">
        <v>21</v>
      </c>
      <c r="C67" s="17">
        <v>45343</v>
      </c>
      <c r="D67">
        <v>42</v>
      </c>
    </row>
    <row r="68" spans="1:4" x14ac:dyDescent="0.2">
      <c r="A68" t="s">
        <v>155</v>
      </c>
      <c r="B68" s="14" t="s">
        <v>21</v>
      </c>
      <c r="C68" s="17">
        <v>45342</v>
      </c>
      <c r="D68">
        <v>18</v>
      </c>
    </row>
    <row r="69" spans="1:4" x14ac:dyDescent="0.2">
      <c r="A69" t="s">
        <v>157</v>
      </c>
      <c r="B69" s="14" t="s">
        <v>21</v>
      </c>
      <c r="C69" s="17">
        <v>45337</v>
      </c>
      <c r="D69">
        <v>6</v>
      </c>
    </row>
    <row r="70" spans="1:4" x14ac:dyDescent="0.2">
      <c r="A70" t="s">
        <v>159</v>
      </c>
      <c r="B70" s="14" t="s">
        <v>21</v>
      </c>
      <c r="C70" s="17">
        <v>45337</v>
      </c>
      <c r="D70">
        <v>42</v>
      </c>
    </row>
    <row r="71" spans="1:4" x14ac:dyDescent="0.2">
      <c r="A71" t="s">
        <v>161</v>
      </c>
      <c r="B71" s="14" t="s">
        <v>21</v>
      </c>
      <c r="C71" s="17">
        <v>45325</v>
      </c>
      <c r="D71">
        <v>12</v>
      </c>
    </row>
    <row r="72" spans="1:4" x14ac:dyDescent="0.2">
      <c r="A72" t="s">
        <v>163</v>
      </c>
      <c r="B72" s="14" t="s">
        <v>21</v>
      </c>
      <c r="C72" s="17">
        <v>45325</v>
      </c>
      <c r="D72">
        <v>42</v>
      </c>
    </row>
    <row r="73" spans="1:4" x14ac:dyDescent="0.2">
      <c r="A73" t="s">
        <v>165</v>
      </c>
      <c r="B73" s="14" t="s">
        <v>21</v>
      </c>
      <c r="C73" s="17">
        <v>45324</v>
      </c>
      <c r="D73">
        <v>12</v>
      </c>
    </row>
    <row r="74" spans="1:4" x14ac:dyDescent="0.2">
      <c r="A74" t="s">
        <v>167</v>
      </c>
      <c r="B74" s="14" t="s">
        <v>21</v>
      </c>
      <c r="C74" s="17">
        <v>45314</v>
      </c>
      <c r="D74">
        <v>12</v>
      </c>
    </row>
    <row r="75" spans="1:4" x14ac:dyDescent="0.2">
      <c r="A75" t="s">
        <v>169</v>
      </c>
      <c r="B75" s="14" t="s">
        <v>21</v>
      </c>
      <c r="C75" s="17">
        <v>45299</v>
      </c>
      <c r="D75">
        <v>42</v>
      </c>
    </row>
    <row r="76" spans="1:4" x14ac:dyDescent="0.2">
      <c r="A76" t="s">
        <v>171</v>
      </c>
      <c r="B76" s="14" t="s">
        <v>21</v>
      </c>
      <c r="C76" s="17">
        <v>45293</v>
      </c>
      <c r="D76">
        <v>14</v>
      </c>
    </row>
    <row r="77" spans="1:4" x14ac:dyDescent="0.2">
      <c r="A77" t="s">
        <v>173</v>
      </c>
      <c r="B77" s="14" t="s">
        <v>21</v>
      </c>
      <c r="C77" s="17">
        <v>45283</v>
      </c>
      <c r="D77">
        <v>12</v>
      </c>
    </row>
    <row r="78" spans="1:4" x14ac:dyDescent="0.2">
      <c r="A78" t="s">
        <v>175</v>
      </c>
      <c r="B78" s="14" t="s">
        <v>21</v>
      </c>
      <c r="C78" s="17">
        <v>45281</v>
      </c>
      <c r="D78">
        <v>42</v>
      </c>
    </row>
    <row r="79" spans="1:4" x14ac:dyDescent="0.2">
      <c r="A79" t="s">
        <v>177</v>
      </c>
      <c r="B79" s="14" t="s">
        <v>21</v>
      </c>
      <c r="C79" s="17">
        <v>45278</v>
      </c>
      <c r="D79">
        <v>14</v>
      </c>
    </row>
    <row r="80" spans="1:4" x14ac:dyDescent="0.2">
      <c r="A80" t="s">
        <v>179</v>
      </c>
      <c r="B80" s="14" t="s">
        <v>21</v>
      </c>
      <c r="C80" s="17">
        <v>45276</v>
      </c>
      <c r="D80">
        <v>42</v>
      </c>
    </row>
    <row r="81" spans="1:4" x14ac:dyDescent="0.2">
      <c r="A81" t="s">
        <v>181</v>
      </c>
      <c r="B81" s="14" t="s">
        <v>21</v>
      </c>
      <c r="C81" s="17">
        <v>45273</v>
      </c>
      <c r="D81">
        <v>42</v>
      </c>
    </row>
    <row r="82" spans="1:4" x14ac:dyDescent="0.2">
      <c r="A82" t="s">
        <v>183</v>
      </c>
      <c r="B82" s="14" t="s">
        <v>21</v>
      </c>
      <c r="C82" s="17">
        <v>45271</v>
      </c>
      <c r="D82">
        <v>42</v>
      </c>
    </row>
    <row r="83" spans="1:4" x14ac:dyDescent="0.2">
      <c r="A83" t="s">
        <v>185</v>
      </c>
      <c r="B83" s="14" t="s">
        <v>21</v>
      </c>
      <c r="C83" s="17">
        <v>45269</v>
      </c>
      <c r="D83">
        <v>2</v>
      </c>
    </row>
    <row r="84" spans="1:4" x14ac:dyDescent="0.2">
      <c r="A84" t="s">
        <v>187</v>
      </c>
      <c r="B84" s="14" t="s">
        <v>21</v>
      </c>
      <c r="C84" s="17">
        <v>45268</v>
      </c>
      <c r="D84">
        <v>14</v>
      </c>
    </row>
    <row r="85" spans="1:4" x14ac:dyDescent="0.2">
      <c r="A85" t="s">
        <v>189</v>
      </c>
      <c r="B85" s="14" t="s">
        <v>21</v>
      </c>
      <c r="C85" s="17">
        <v>45265</v>
      </c>
      <c r="D85">
        <v>42</v>
      </c>
    </row>
    <row r="86" spans="1:4" x14ac:dyDescent="0.2">
      <c r="A86" t="s">
        <v>191</v>
      </c>
      <c r="B86" s="14" t="s">
        <v>21</v>
      </c>
      <c r="C86" s="17">
        <v>45264</v>
      </c>
      <c r="D86">
        <v>42</v>
      </c>
    </row>
    <row r="87" spans="1:4" x14ac:dyDescent="0.2">
      <c r="A87" t="s">
        <v>193</v>
      </c>
      <c r="B87" s="14" t="s">
        <v>21</v>
      </c>
      <c r="C87" s="17">
        <v>45264</v>
      </c>
      <c r="D87">
        <v>42</v>
      </c>
    </row>
    <row r="88" spans="1:4" x14ac:dyDescent="0.2">
      <c r="A88" t="s">
        <v>195</v>
      </c>
      <c r="B88" s="14" t="s">
        <v>21</v>
      </c>
      <c r="C88" s="17">
        <v>45264</v>
      </c>
      <c r="D88">
        <v>42</v>
      </c>
    </row>
    <row r="89" spans="1:4" x14ac:dyDescent="0.2">
      <c r="A89" t="s">
        <v>197</v>
      </c>
      <c r="B89" s="14" t="s">
        <v>21</v>
      </c>
      <c r="C89" s="17">
        <v>45264</v>
      </c>
      <c r="D89">
        <v>42</v>
      </c>
    </row>
    <row r="90" spans="1:4" x14ac:dyDescent="0.2">
      <c r="A90" t="s">
        <v>199</v>
      </c>
      <c r="B90" s="14" t="s">
        <v>21</v>
      </c>
      <c r="C90" s="17">
        <v>45264</v>
      </c>
      <c r="D90">
        <v>42</v>
      </c>
    </row>
    <row r="91" spans="1:4" x14ac:dyDescent="0.2">
      <c r="A91" t="s">
        <v>201</v>
      </c>
      <c r="B91" s="14" t="s">
        <v>21</v>
      </c>
      <c r="C91" s="17">
        <v>45258</v>
      </c>
      <c r="D91">
        <v>42</v>
      </c>
    </row>
    <row r="92" spans="1:4" x14ac:dyDescent="0.2">
      <c r="A92" t="s">
        <v>203</v>
      </c>
      <c r="B92" s="14" t="s">
        <v>21</v>
      </c>
      <c r="C92" s="17">
        <v>45252</v>
      </c>
      <c r="D92">
        <v>42</v>
      </c>
    </row>
    <row r="93" spans="1:4" x14ac:dyDescent="0.2">
      <c r="A93" t="s">
        <v>205</v>
      </c>
      <c r="B93" s="14" t="s">
        <v>21</v>
      </c>
      <c r="C93" s="17">
        <v>45250</v>
      </c>
      <c r="D93">
        <v>20</v>
      </c>
    </row>
    <row r="94" spans="1:4" x14ac:dyDescent="0.2">
      <c r="A94" t="s">
        <v>207</v>
      </c>
      <c r="B94" s="14" t="s">
        <v>21</v>
      </c>
      <c r="C94" s="17">
        <v>45247</v>
      </c>
      <c r="D94">
        <v>36</v>
      </c>
    </row>
    <row r="95" spans="1:4" x14ac:dyDescent="0.2">
      <c r="A95" t="s">
        <v>209</v>
      </c>
      <c r="B95" s="14" t="s">
        <v>21</v>
      </c>
      <c r="C95" s="17">
        <v>45245</v>
      </c>
      <c r="D95">
        <v>6</v>
      </c>
    </row>
    <row r="96" spans="1:4" x14ac:dyDescent="0.2">
      <c r="A96" t="s">
        <v>211</v>
      </c>
      <c r="B96" s="14" t="s">
        <v>21</v>
      </c>
      <c r="C96" s="17">
        <v>45243</v>
      </c>
      <c r="D96">
        <v>6</v>
      </c>
    </row>
    <row r="97" spans="1:4" x14ac:dyDescent="0.2">
      <c r="A97" t="s">
        <v>213</v>
      </c>
      <c r="B97" s="14" t="s">
        <v>21</v>
      </c>
      <c r="C97" s="17">
        <v>45240</v>
      </c>
      <c r="D97">
        <v>21</v>
      </c>
    </row>
    <row r="98" spans="1:4" x14ac:dyDescent="0.2">
      <c r="A98" t="s">
        <v>215</v>
      </c>
      <c r="B98" s="14" t="s">
        <v>21</v>
      </c>
      <c r="C98" s="17">
        <v>45239</v>
      </c>
      <c r="D98">
        <v>20</v>
      </c>
    </row>
    <row r="99" spans="1:4" x14ac:dyDescent="0.2">
      <c r="A99" t="s">
        <v>216</v>
      </c>
      <c r="B99" s="14" t="s">
        <v>21</v>
      </c>
      <c r="C99" s="17">
        <v>45238</v>
      </c>
      <c r="D99">
        <v>42</v>
      </c>
    </row>
    <row r="100" spans="1:4" x14ac:dyDescent="0.2">
      <c r="A100" t="s">
        <v>217</v>
      </c>
      <c r="B100" s="14" t="s">
        <v>21</v>
      </c>
      <c r="C100" s="17">
        <v>45237</v>
      </c>
      <c r="D100">
        <v>42</v>
      </c>
    </row>
    <row r="101" spans="1:4" x14ac:dyDescent="0.2">
      <c r="A101" t="s">
        <v>218</v>
      </c>
      <c r="B101" s="14" t="s">
        <v>21</v>
      </c>
      <c r="C101" s="17">
        <v>45236</v>
      </c>
      <c r="D101">
        <v>12</v>
      </c>
    </row>
    <row r="102" spans="1:4" x14ac:dyDescent="0.2">
      <c r="A102" t="s">
        <v>219</v>
      </c>
      <c r="B102" s="14" t="s">
        <v>21</v>
      </c>
      <c r="C102" s="17">
        <v>45229</v>
      </c>
      <c r="D102">
        <v>1</v>
      </c>
    </row>
    <row r="103" spans="1:4" x14ac:dyDescent="0.2">
      <c r="A103" t="s">
        <v>220</v>
      </c>
      <c r="B103" s="14" t="s">
        <v>21</v>
      </c>
      <c r="C103" s="17">
        <v>45227</v>
      </c>
      <c r="D103">
        <v>42</v>
      </c>
    </row>
    <row r="104" spans="1:4" x14ac:dyDescent="0.2">
      <c r="A104" t="s">
        <v>221</v>
      </c>
      <c r="B104" s="14" t="s">
        <v>21</v>
      </c>
      <c r="C104" s="17">
        <v>45225</v>
      </c>
      <c r="D104">
        <v>42</v>
      </c>
    </row>
    <row r="105" spans="1:4" x14ac:dyDescent="0.2">
      <c r="A105" t="s">
        <v>222</v>
      </c>
      <c r="B105" s="14" t="s">
        <v>21</v>
      </c>
      <c r="C105" s="17">
        <v>45224</v>
      </c>
      <c r="D105">
        <v>42</v>
      </c>
    </row>
    <row r="106" spans="1:4" x14ac:dyDescent="0.2">
      <c r="A106" t="s">
        <v>223</v>
      </c>
      <c r="B106" s="14" t="s">
        <v>21</v>
      </c>
      <c r="C106" s="17">
        <v>45224</v>
      </c>
      <c r="D106">
        <v>10</v>
      </c>
    </row>
    <row r="107" spans="1:4" x14ac:dyDescent="0.2">
      <c r="A107" t="s">
        <v>224</v>
      </c>
      <c r="B107" s="14" t="s">
        <v>21</v>
      </c>
      <c r="C107" s="17">
        <v>45223</v>
      </c>
      <c r="D107">
        <v>18</v>
      </c>
    </row>
    <row r="108" spans="1:4" x14ac:dyDescent="0.2">
      <c r="A108" t="s">
        <v>225</v>
      </c>
      <c r="B108" s="14" t="s">
        <v>21</v>
      </c>
      <c r="C108" s="17">
        <v>45219</v>
      </c>
      <c r="D108">
        <v>42</v>
      </c>
    </row>
    <row r="109" spans="1:4" x14ac:dyDescent="0.2">
      <c r="A109" t="s">
        <v>226</v>
      </c>
      <c r="B109" s="14" t="s">
        <v>21</v>
      </c>
      <c r="C109" s="17">
        <v>45218</v>
      </c>
      <c r="D109">
        <v>42</v>
      </c>
    </row>
    <row r="110" spans="1:4" x14ac:dyDescent="0.2">
      <c r="A110" t="s">
        <v>227</v>
      </c>
      <c r="B110" s="14" t="s">
        <v>21</v>
      </c>
      <c r="C110" s="17">
        <v>45216</v>
      </c>
      <c r="D110">
        <v>42</v>
      </c>
    </row>
    <row r="111" spans="1:4" x14ac:dyDescent="0.2">
      <c r="A111" t="s">
        <v>228</v>
      </c>
      <c r="B111" s="14" t="s">
        <v>21</v>
      </c>
      <c r="C111" s="17">
        <v>45215</v>
      </c>
      <c r="D111">
        <v>42</v>
      </c>
    </row>
    <row r="112" spans="1:4" x14ac:dyDescent="0.2">
      <c r="A112" t="s">
        <v>229</v>
      </c>
      <c r="B112" s="14" t="s">
        <v>21</v>
      </c>
      <c r="C112" s="17">
        <v>45215</v>
      </c>
      <c r="D112">
        <v>42</v>
      </c>
    </row>
    <row r="113" spans="1:4" x14ac:dyDescent="0.2">
      <c r="A113" t="s">
        <v>230</v>
      </c>
      <c r="B113" s="14" t="s">
        <v>21</v>
      </c>
      <c r="C113" s="17">
        <v>45215</v>
      </c>
      <c r="D113">
        <v>42</v>
      </c>
    </row>
    <row r="114" spans="1:4" x14ac:dyDescent="0.2">
      <c r="A114" t="s">
        <v>231</v>
      </c>
      <c r="B114" s="14" t="s">
        <v>21</v>
      </c>
      <c r="C114" s="17">
        <v>45213</v>
      </c>
      <c r="D114">
        <v>42</v>
      </c>
    </row>
    <row r="115" spans="1:4" x14ac:dyDescent="0.2">
      <c r="A115" t="s">
        <v>232</v>
      </c>
      <c r="B115" s="14" t="s">
        <v>21</v>
      </c>
      <c r="C115" s="17">
        <v>45211</v>
      </c>
      <c r="D115">
        <v>42</v>
      </c>
    </row>
    <row r="116" spans="1:4" x14ac:dyDescent="0.2">
      <c r="A116" t="s">
        <v>233</v>
      </c>
      <c r="B116" s="14" t="s">
        <v>21</v>
      </c>
      <c r="C116" s="17">
        <v>45210</v>
      </c>
      <c r="D116">
        <v>42</v>
      </c>
    </row>
    <row r="117" spans="1:4" x14ac:dyDescent="0.2">
      <c r="A117" t="s">
        <v>234</v>
      </c>
      <c r="B117" s="14" t="s">
        <v>21</v>
      </c>
      <c r="C117" s="17">
        <v>45209</v>
      </c>
      <c r="D117">
        <v>42</v>
      </c>
    </row>
    <row r="118" spans="1:4" x14ac:dyDescent="0.2">
      <c r="A118" t="s">
        <v>235</v>
      </c>
      <c r="B118" s="14" t="s">
        <v>21</v>
      </c>
      <c r="C118" s="17">
        <v>45208</v>
      </c>
      <c r="D118">
        <v>5</v>
      </c>
    </row>
    <row r="119" spans="1:4" x14ac:dyDescent="0.2">
      <c r="A119" t="s">
        <v>236</v>
      </c>
      <c r="B119" s="14" t="s">
        <v>21</v>
      </c>
      <c r="C119" s="17">
        <v>45205</v>
      </c>
      <c r="D119">
        <v>84</v>
      </c>
    </row>
    <row r="120" spans="1:4" x14ac:dyDescent="0.2">
      <c r="A120" t="s">
        <v>237</v>
      </c>
      <c r="B120" s="14" t="s">
        <v>21</v>
      </c>
      <c r="C120" s="17">
        <v>45203</v>
      </c>
      <c r="D120">
        <v>42</v>
      </c>
    </row>
    <row r="121" spans="1:4" x14ac:dyDescent="0.2">
      <c r="A121" t="s">
        <v>238</v>
      </c>
      <c r="B121" s="14" t="s">
        <v>21</v>
      </c>
      <c r="C121" s="17">
        <v>45202</v>
      </c>
      <c r="D121">
        <v>24</v>
      </c>
    </row>
    <row r="122" spans="1:4" x14ac:dyDescent="0.2">
      <c r="A122" t="s">
        <v>239</v>
      </c>
      <c r="B122" s="14" t="s">
        <v>21</v>
      </c>
      <c r="C122" s="17">
        <v>45199</v>
      </c>
      <c r="D122">
        <v>42</v>
      </c>
    </row>
    <row r="123" spans="1:4" x14ac:dyDescent="0.2">
      <c r="A123" t="s">
        <v>240</v>
      </c>
      <c r="B123" s="14" t="s">
        <v>21</v>
      </c>
      <c r="C123" s="17">
        <v>45198</v>
      </c>
      <c r="D123">
        <v>42</v>
      </c>
    </row>
    <row r="124" spans="1:4" x14ac:dyDescent="0.2">
      <c r="A124" t="s">
        <v>241</v>
      </c>
      <c r="B124" s="14" t="s">
        <v>21</v>
      </c>
      <c r="C124" s="17">
        <v>45195</v>
      </c>
      <c r="D124">
        <v>33</v>
      </c>
    </row>
    <row r="125" spans="1:4" x14ac:dyDescent="0.2">
      <c r="A125" t="s">
        <v>242</v>
      </c>
      <c r="B125" s="14" t="s">
        <v>21</v>
      </c>
      <c r="C125" s="17">
        <v>45192</v>
      </c>
      <c r="D125">
        <v>42</v>
      </c>
    </row>
    <row r="126" spans="1:4" x14ac:dyDescent="0.2">
      <c r="A126" t="s">
        <v>243</v>
      </c>
      <c r="B126" s="14" t="s">
        <v>21</v>
      </c>
      <c r="C126" s="17">
        <v>45192</v>
      </c>
      <c r="D126">
        <v>42</v>
      </c>
    </row>
    <row r="127" spans="1:4" x14ac:dyDescent="0.2">
      <c r="A127" t="s">
        <v>244</v>
      </c>
      <c r="B127" s="14" t="s">
        <v>21</v>
      </c>
      <c r="C127" s="17">
        <v>45192</v>
      </c>
      <c r="D127">
        <v>42</v>
      </c>
    </row>
    <row r="128" spans="1:4" x14ac:dyDescent="0.2">
      <c r="A128" t="s">
        <v>245</v>
      </c>
      <c r="B128" s="14" t="s">
        <v>21</v>
      </c>
      <c r="C128" s="17">
        <v>45191</v>
      </c>
      <c r="D128">
        <v>33</v>
      </c>
    </row>
    <row r="129" spans="1:4" x14ac:dyDescent="0.2">
      <c r="A129" t="s">
        <v>246</v>
      </c>
      <c r="B129" s="14" t="s">
        <v>21</v>
      </c>
      <c r="C129" s="17">
        <v>45191</v>
      </c>
      <c r="D129">
        <v>9</v>
      </c>
    </row>
    <row r="130" spans="1:4" x14ac:dyDescent="0.2">
      <c r="A130" t="s">
        <v>247</v>
      </c>
      <c r="B130" s="14" t="s">
        <v>21</v>
      </c>
      <c r="C130" s="17">
        <v>45190</v>
      </c>
      <c r="D130">
        <v>42</v>
      </c>
    </row>
    <row r="131" spans="1:4" x14ac:dyDescent="0.2">
      <c r="A131" t="s">
        <v>248</v>
      </c>
      <c r="B131" s="14" t="s">
        <v>21</v>
      </c>
      <c r="C131" s="17">
        <v>45190</v>
      </c>
      <c r="D131">
        <v>42</v>
      </c>
    </row>
    <row r="132" spans="1:4" x14ac:dyDescent="0.2">
      <c r="A132" t="s">
        <v>249</v>
      </c>
      <c r="B132" s="14" t="s">
        <v>21</v>
      </c>
      <c r="C132" s="17">
        <v>45189</v>
      </c>
      <c r="D132">
        <v>42</v>
      </c>
    </row>
    <row r="133" spans="1:4" x14ac:dyDescent="0.2">
      <c r="A133" t="s">
        <v>250</v>
      </c>
      <c r="B133" s="14" t="s">
        <v>21</v>
      </c>
      <c r="C133" s="17">
        <v>45188</v>
      </c>
      <c r="D133">
        <v>21</v>
      </c>
    </row>
    <row r="134" spans="1:4" x14ac:dyDescent="0.2">
      <c r="A134" t="s">
        <v>251</v>
      </c>
      <c r="B134" s="14" t="s">
        <v>21</v>
      </c>
      <c r="C134" s="17">
        <v>45188</v>
      </c>
      <c r="D134">
        <v>42</v>
      </c>
    </row>
    <row r="135" spans="1:4" x14ac:dyDescent="0.2">
      <c r="A135" t="s">
        <v>252</v>
      </c>
      <c r="B135" s="14" t="s">
        <v>21</v>
      </c>
      <c r="C135" s="17">
        <v>45187</v>
      </c>
      <c r="D135">
        <v>42</v>
      </c>
    </row>
    <row r="136" spans="1:4" x14ac:dyDescent="0.2">
      <c r="A136" t="s">
        <v>253</v>
      </c>
      <c r="B136" s="14" t="s">
        <v>21</v>
      </c>
      <c r="C136" s="17">
        <v>45184</v>
      </c>
      <c r="D136">
        <v>21</v>
      </c>
    </row>
    <row r="137" spans="1:4" x14ac:dyDescent="0.2">
      <c r="A137" t="s">
        <v>254</v>
      </c>
      <c r="B137" s="14" t="s">
        <v>21</v>
      </c>
      <c r="C137" s="17">
        <v>45184</v>
      </c>
      <c r="D137">
        <v>6</v>
      </c>
    </row>
    <row r="138" spans="1:4" x14ac:dyDescent="0.2">
      <c r="A138" t="s">
        <v>255</v>
      </c>
      <c r="B138" s="14" t="s">
        <v>21</v>
      </c>
      <c r="C138" s="17">
        <v>45184</v>
      </c>
      <c r="D138">
        <v>21</v>
      </c>
    </row>
    <row r="139" spans="1:4" x14ac:dyDescent="0.2">
      <c r="A139" t="s">
        <v>256</v>
      </c>
      <c r="B139" s="14" t="s">
        <v>21</v>
      </c>
      <c r="C139" s="17">
        <v>45184</v>
      </c>
      <c r="D139">
        <v>42</v>
      </c>
    </row>
    <row r="140" spans="1:4" x14ac:dyDescent="0.2">
      <c r="A140" t="s">
        <v>257</v>
      </c>
      <c r="B140" s="14" t="s">
        <v>21</v>
      </c>
      <c r="C140" s="17">
        <v>45183</v>
      </c>
      <c r="D140">
        <v>42</v>
      </c>
    </row>
    <row r="141" spans="1:4" x14ac:dyDescent="0.2">
      <c r="A141" t="s">
        <v>258</v>
      </c>
      <c r="B141" s="14" t="s">
        <v>21</v>
      </c>
      <c r="C141" s="17">
        <v>45183</v>
      </c>
      <c r="D141">
        <v>42</v>
      </c>
    </row>
    <row r="142" spans="1:4" x14ac:dyDescent="0.2">
      <c r="A142" t="s">
        <v>259</v>
      </c>
      <c r="B142" s="14" t="s">
        <v>21</v>
      </c>
      <c r="C142" s="17">
        <v>45182</v>
      </c>
      <c r="D142">
        <v>23</v>
      </c>
    </row>
    <row r="143" spans="1:4" x14ac:dyDescent="0.2">
      <c r="A143" t="s">
        <v>260</v>
      </c>
      <c r="B143" s="14" t="s">
        <v>21</v>
      </c>
      <c r="C143" s="17">
        <v>45181</v>
      </c>
      <c r="D143">
        <v>42</v>
      </c>
    </row>
    <row r="144" spans="1:4" x14ac:dyDescent="0.2">
      <c r="A144" t="s">
        <v>261</v>
      </c>
      <c r="B144" s="14" t="s">
        <v>21</v>
      </c>
      <c r="C144" s="17">
        <v>45181</v>
      </c>
      <c r="D144">
        <v>22</v>
      </c>
    </row>
    <row r="145" spans="1:4" x14ac:dyDescent="0.2">
      <c r="A145" t="s">
        <v>262</v>
      </c>
      <c r="B145" s="14" t="s">
        <v>21</v>
      </c>
      <c r="C145" s="17">
        <v>45181</v>
      </c>
      <c r="D145">
        <v>42</v>
      </c>
    </row>
    <row r="146" spans="1:4" x14ac:dyDescent="0.2">
      <c r="A146" t="s">
        <v>263</v>
      </c>
      <c r="B146" s="14" t="s">
        <v>21</v>
      </c>
      <c r="C146" s="17">
        <v>45180</v>
      </c>
      <c r="D146">
        <v>24</v>
      </c>
    </row>
    <row r="147" spans="1:4" x14ac:dyDescent="0.2">
      <c r="A147" t="s">
        <v>264</v>
      </c>
      <c r="B147" s="14" t="s">
        <v>21</v>
      </c>
      <c r="C147" s="17">
        <v>45180</v>
      </c>
      <c r="D147">
        <v>42</v>
      </c>
    </row>
    <row r="148" spans="1:4" x14ac:dyDescent="0.2">
      <c r="A148" t="s">
        <v>265</v>
      </c>
      <c r="B148" s="14" t="s">
        <v>21</v>
      </c>
      <c r="C148" s="17">
        <v>45177</v>
      </c>
      <c r="D148">
        <v>42</v>
      </c>
    </row>
    <row r="149" spans="1:4" x14ac:dyDescent="0.2">
      <c r="A149" t="s">
        <v>266</v>
      </c>
      <c r="B149" s="14" t="s">
        <v>21</v>
      </c>
      <c r="C149" s="17">
        <v>45176</v>
      </c>
      <c r="D149">
        <v>42</v>
      </c>
    </row>
    <row r="150" spans="1:4" x14ac:dyDescent="0.2">
      <c r="A150" t="s">
        <v>267</v>
      </c>
      <c r="B150" s="14" t="s">
        <v>21</v>
      </c>
      <c r="C150" s="17">
        <v>45176</v>
      </c>
      <c r="D150">
        <v>42</v>
      </c>
    </row>
    <row r="151" spans="1:4" x14ac:dyDescent="0.2">
      <c r="A151" t="s">
        <v>268</v>
      </c>
      <c r="B151" s="14" t="s">
        <v>21</v>
      </c>
      <c r="C151" s="17">
        <v>45175</v>
      </c>
      <c r="D151">
        <v>24</v>
      </c>
    </row>
    <row r="152" spans="1:4" x14ac:dyDescent="0.2">
      <c r="A152" t="s">
        <v>269</v>
      </c>
      <c r="B152" s="14" t="s">
        <v>21</v>
      </c>
      <c r="C152" s="17">
        <v>45175</v>
      </c>
      <c r="D152">
        <v>21</v>
      </c>
    </row>
    <row r="153" spans="1:4" x14ac:dyDescent="0.2">
      <c r="A153" t="s">
        <v>270</v>
      </c>
      <c r="B153" s="14" t="s">
        <v>21</v>
      </c>
      <c r="C153" s="17">
        <v>45174</v>
      </c>
      <c r="D153">
        <v>42</v>
      </c>
    </row>
    <row r="154" spans="1:4" x14ac:dyDescent="0.2">
      <c r="A154" t="s">
        <v>271</v>
      </c>
      <c r="B154" s="14" t="s">
        <v>21</v>
      </c>
      <c r="C154" s="17">
        <v>45173</v>
      </c>
      <c r="D154">
        <v>24</v>
      </c>
    </row>
    <row r="155" spans="1:4" x14ac:dyDescent="0.2">
      <c r="A155" t="s">
        <v>272</v>
      </c>
      <c r="B155" s="14" t="s">
        <v>21</v>
      </c>
      <c r="C155" s="17">
        <v>45170</v>
      </c>
      <c r="D155">
        <v>42</v>
      </c>
    </row>
    <row r="156" spans="1:4" x14ac:dyDescent="0.2">
      <c r="A156" t="s">
        <v>273</v>
      </c>
      <c r="B156" s="14" t="s">
        <v>21</v>
      </c>
      <c r="C156" s="17">
        <v>45169</v>
      </c>
      <c r="D156">
        <v>20</v>
      </c>
    </row>
    <row r="157" spans="1:4" x14ac:dyDescent="0.2">
      <c r="A157" t="s">
        <v>274</v>
      </c>
      <c r="B157" s="14" t="s">
        <v>21</v>
      </c>
      <c r="C157" s="17">
        <v>45167</v>
      </c>
      <c r="D157">
        <v>42</v>
      </c>
    </row>
    <row r="158" spans="1:4" x14ac:dyDescent="0.2">
      <c r="A158" t="s">
        <v>275</v>
      </c>
      <c r="B158" s="14" t="s">
        <v>21</v>
      </c>
      <c r="C158" s="17">
        <v>45167</v>
      </c>
      <c r="D158">
        <v>10</v>
      </c>
    </row>
    <row r="159" spans="1:4" x14ac:dyDescent="0.2">
      <c r="A159" t="s">
        <v>276</v>
      </c>
      <c r="B159" s="14" t="s">
        <v>21</v>
      </c>
      <c r="C159" s="17">
        <v>45166</v>
      </c>
      <c r="D159">
        <v>6</v>
      </c>
    </row>
    <row r="160" spans="1:4" x14ac:dyDescent="0.2">
      <c r="A160" t="s">
        <v>277</v>
      </c>
      <c r="B160" s="14" t="s">
        <v>21</v>
      </c>
      <c r="C160" s="17">
        <v>45164</v>
      </c>
      <c r="D160">
        <v>42</v>
      </c>
    </row>
    <row r="161" spans="1:4" x14ac:dyDescent="0.2">
      <c r="A161" t="s">
        <v>278</v>
      </c>
      <c r="B161" s="14" t="s">
        <v>21</v>
      </c>
      <c r="C161" s="17">
        <v>45163</v>
      </c>
      <c r="D161">
        <v>42</v>
      </c>
    </row>
    <row r="162" spans="1:4" x14ac:dyDescent="0.2">
      <c r="A162" t="s">
        <v>279</v>
      </c>
      <c r="B162" s="14" t="s">
        <v>21</v>
      </c>
      <c r="C162" s="17">
        <v>45163</v>
      </c>
      <c r="D162">
        <v>42</v>
      </c>
    </row>
    <row r="163" spans="1:4" x14ac:dyDescent="0.2">
      <c r="A163" t="s">
        <v>280</v>
      </c>
      <c r="B163" s="14" t="s">
        <v>21</v>
      </c>
      <c r="C163" s="17">
        <v>45162</v>
      </c>
      <c r="D163">
        <v>42</v>
      </c>
    </row>
    <row r="164" spans="1:4" x14ac:dyDescent="0.2">
      <c r="A164" t="s">
        <v>281</v>
      </c>
      <c r="B164" s="14" t="s">
        <v>21</v>
      </c>
      <c r="C164" s="17">
        <v>45157</v>
      </c>
      <c r="D164">
        <v>6</v>
      </c>
    </row>
    <row r="165" spans="1:4" x14ac:dyDescent="0.2">
      <c r="A165" t="s">
        <v>282</v>
      </c>
      <c r="B165" s="14" t="s">
        <v>21</v>
      </c>
      <c r="C165" s="17">
        <v>45152</v>
      </c>
      <c r="D165">
        <v>20</v>
      </c>
    </row>
    <row r="166" spans="1:4" x14ac:dyDescent="0.2">
      <c r="A166" t="s">
        <v>283</v>
      </c>
      <c r="B166" s="14" t="s">
        <v>21</v>
      </c>
      <c r="C166" s="17">
        <v>45150</v>
      </c>
      <c r="D166">
        <v>42</v>
      </c>
    </row>
    <row r="167" spans="1:4" x14ac:dyDescent="0.2">
      <c r="A167" t="s">
        <v>284</v>
      </c>
      <c r="B167" s="14" t="s">
        <v>21</v>
      </c>
      <c r="C167" s="17">
        <v>45149</v>
      </c>
      <c r="D167">
        <v>8</v>
      </c>
    </row>
    <row r="168" spans="1:4" x14ac:dyDescent="0.2">
      <c r="A168" t="s">
        <v>285</v>
      </c>
      <c r="B168" s="14" t="s">
        <v>21</v>
      </c>
      <c r="C168" s="17">
        <v>45148</v>
      </c>
      <c r="D168">
        <v>42</v>
      </c>
    </row>
    <row r="169" spans="1:4" x14ac:dyDescent="0.2">
      <c r="A169" t="s">
        <v>286</v>
      </c>
      <c r="B169" s="14" t="s">
        <v>21</v>
      </c>
      <c r="C169" s="17">
        <v>45147</v>
      </c>
      <c r="D169">
        <v>42</v>
      </c>
    </row>
    <row r="170" spans="1:4" x14ac:dyDescent="0.2">
      <c r="A170" t="s">
        <v>287</v>
      </c>
      <c r="B170" s="14" t="s">
        <v>21</v>
      </c>
      <c r="C170" s="17">
        <v>45143</v>
      </c>
      <c r="D170">
        <v>42</v>
      </c>
    </row>
    <row r="171" spans="1:4" x14ac:dyDescent="0.2">
      <c r="A171" t="s">
        <v>288</v>
      </c>
      <c r="B171" s="14" t="s">
        <v>21</v>
      </c>
      <c r="C171" s="17">
        <v>45143</v>
      </c>
      <c r="D171">
        <v>42</v>
      </c>
    </row>
    <row r="172" spans="1:4" x14ac:dyDescent="0.2">
      <c r="A172" t="s">
        <v>289</v>
      </c>
      <c r="B172" s="14" t="s">
        <v>21</v>
      </c>
      <c r="C172" s="17">
        <v>45142</v>
      </c>
      <c r="D172">
        <v>42</v>
      </c>
    </row>
    <row r="173" spans="1:4" x14ac:dyDescent="0.2">
      <c r="A173" t="s">
        <v>290</v>
      </c>
      <c r="B173" s="14" t="s">
        <v>21</v>
      </c>
      <c r="C173" s="17">
        <v>45141</v>
      </c>
      <c r="D173">
        <v>42</v>
      </c>
    </row>
    <row r="174" spans="1:4" x14ac:dyDescent="0.2">
      <c r="A174" t="s">
        <v>291</v>
      </c>
      <c r="B174" s="14" t="s">
        <v>21</v>
      </c>
      <c r="C174" s="17">
        <v>45141</v>
      </c>
      <c r="D174">
        <v>42</v>
      </c>
    </row>
    <row r="175" spans="1:4" x14ac:dyDescent="0.2">
      <c r="A175" t="s">
        <v>292</v>
      </c>
      <c r="B175" s="14" t="s">
        <v>21</v>
      </c>
      <c r="C175" s="17">
        <v>45141</v>
      </c>
      <c r="D175">
        <v>20</v>
      </c>
    </row>
    <row r="176" spans="1:4" x14ac:dyDescent="0.2">
      <c r="A176" t="s">
        <v>293</v>
      </c>
      <c r="B176" s="14" t="s">
        <v>21</v>
      </c>
      <c r="C176" s="17">
        <v>45139</v>
      </c>
      <c r="D176">
        <v>6</v>
      </c>
    </row>
    <row r="177" spans="1:4" x14ac:dyDescent="0.2">
      <c r="A177" t="s">
        <v>294</v>
      </c>
      <c r="B177" s="14" t="s">
        <v>21</v>
      </c>
      <c r="C177" s="17">
        <v>45139</v>
      </c>
      <c r="D177">
        <v>20</v>
      </c>
    </row>
    <row r="178" spans="1:4" x14ac:dyDescent="0.2">
      <c r="A178" t="s">
        <v>295</v>
      </c>
      <c r="B178" s="14" t="s">
        <v>21</v>
      </c>
      <c r="C178" s="17">
        <v>45132</v>
      </c>
      <c r="D178">
        <v>42</v>
      </c>
    </row>
    <row r="179" spans="1:4" x14ac:dyDescent="0.2">
      <c r="A179" t="s">
        <v>296</v>
      </c>
      <c r="B179" s="14" t="s">
        <v>21</v>
      </c>
      <c r="C179" s="17">
        <v>45132</v>
      </c>
      <c r="D179">
        <v>42</v>
      </c>
    </row>
    <row r="180" spans="1:4" x14ac:dyDescent="0.2">
      <c r="A180" t="s">
        <v>297</v>
      </c>
      <c r="B180" s="14" t="s">
        <v>21</v>
      </c>
      <c r="C180" s="17">
        <v>45132</v>
      </c>
      <c r="D180">
        <v>42</v>
      </c>
    </row>
    <row r="181" spans="1:4" x14ac:dyDescent="0.2">
      <c r="A181" t="s">
        <v>298</v>
      </c>
      <c r="B181" s="14" t="s">
        <v>21</v>
      </c>
      <c r="C181" s="17">
        <v>45131</v>
      </c>
      <c r="D181">
        <v>12</v>
      </c>
    </row>
    <row r="182" spans="1:4" x14ac:dyDescent="0.2">
      <c r="A182" t="s">
        <v>299</v>
      </c>
      <c r="B182" s="14" t="s">
        <v>21</v>
      </c>
      <c r="C182" s="17">
        <v>45128</v>
      </c>
      <c r="D182">
        <v>42</v>
      </c>
    </row>
    <row r="183" spans="1:4" x14ac:dyDescent="0.2">
      <c r="A183" t="s">
        <v>300</v>
      </c>
      <c r="B183" s="14" t="s">
        <v>21</v>
      </c>
      <c r="C183" s="17">
        <v>45127</v>
      </c>
      <c r="D183">
        <v>42</v>
      </c>
    </row>
    <row r="184" spans="1:4" x14ac:dyDescent="0.2">
      <c r="A184" t="s">
        <v>301</v>
      </c>
      <c r="B184" s="14" t="s">
        <v>21</v>
      </c>
      <c r="C184" s="17">
        <v>45126</v>
      </c>
      <c r="D184">
        <v>42</v>
      </c>
    </row>
    <row r="185" spans="1:4" x14ac:dyDescent="0.2">
      <c r="A185" t="s">
        <v>302</v>
      </c>
      <c r="B185" s="14" t="s">
        <v>21</v>
      </c>
      <c r="C185" s="17">
        <v>45126</v>
      </c>
      <c r="D185">
        <v>42</v>
      </c>
    </row>
    <row r="186" spans="1:4" x14ac:dyDescent="0.2">
      <c r="A186" t="s">
        <v>303</v>
      </c>
      <c r="B186" s="14" t="s">
        <v>21</v>
      </c>
      <c r="C186" s="17">
        <v>45125</v>
      </c>
      <c r="D186">
        <v>24</v>
      </c>
    </row>
    <row r="187" spans="1:4" x14ac:dyDescent="0.2">
      <c r="A187" t="s">
        <v>304</v>
      </c>
      <c r="B187" s="14" t="s">
        <v>21</v>
      </c>
      <c r="C187" s="17">
        <v>45120</v>
      </c>
      <c r="D187">
        <v>42</v>
      </c>
    </row>
    <row r="188" spans="1:4" x14ac:dyDescent="0.2">
      <c r="A188" t="s">
        <v>305</v>
      </c>
      <c r="B188" s="14" t="s">
        <v>21</v>
      </c>
      <c r="C188" s="17">
        <v>45113</v>
      </c>
      <c r="D188">
        <v>42</v>
      </c>
    </row>
    <row r="189" spans="1:4" x14ac:dyDescent="0.2">
      <c r="A189" t="s">
        <v>306</v>
      </c>
      <c r="B189" s="14" t="s">
        <v>21</v>
      </c>
      <c r="C189" s="17">
        <v>45112</v>
      </c>
      <c r="D189">
        <v>24</v>
      </c>
    </row>
    <row r="190" spans="1:4" x14ac:dyDescent="0.2">
      <c r="A190" t="s">
        <v>307</v>
      </c>
      <c r="B190" s="14" t="s">
        <v>21</v>
      </c>
      <c r="C190" s="17">
        <v>45112</v>
      </c>
      <c r="D190">
        <v>2</v>
      </c>
    </row>
    <row r="191" spans="1:4" x14ac:dyDescent="0.2">
      <c r="A191" t="s">
        <v>308</v>
      </c>
      <c r="B191" s="14" t="s">
        <v>21</v>
      </c>
      <c r="C191" s="17">
        <v>45111</v>
      </c>
      <c r="D191">
        <v>42</v>
      </c>
    </row>
    <row r="192" spans="1:4" x14ac:dyDescent="0.2">
      <c r="A192" t="s">
        <v>309</v>
      </c>
      <c r="B192" s="14" t="s">
        <v>21</v>
      </c>
      <c r="C192" s="17">
        <v>45110</v>
      </c>
      <c r="D192">
        <v>4</v>
      </c>
    </row>
    <row r="193" spans="1:4" x14ac:dyDescent="0.2">
      <c r="A193" t="s">
        <v>310</v>
      </c>
      <c r="B193" s="14" t="s">
        <v>21</v>
      </c>
      <c r="C193" s="17">
        <v>45110</v>
      </c>
      <c r="D193">
        <v>4</v>
      </c>
    </row>
    <row r="194" spans="1:4" x14ac:dyDescent="0.2">
      <c r="A194" t="s">
        <v>311</v>
      </c>
      <c r="B194" s="14" t="s">
        <v>21</v>
      </c>
      <c r="C194" s="17">
        <v>45110</v>
      </c>
      <c r="D194">
        <v>30</v>
      </c>
    </row>
    <row r="195" spans="1:4" x14ac:dyDescent="0.2">
      <c r="A195" t="s">
        <v>312</v>
      </c>
      <c r="B195" s="14" t="s">
        <v>21</v>
      </c>
      <c r="C195" s="17">
        <v>45107</v>
      </c>
      <c r="D195">
        <v>36</v>
      </c>
    </row>
    <row r="196" spans="1:4" x14ac:dyDescent="0.2">
      <c r="A196" t="s">
        <v>313</v>
      </c>
      <c r="B196" s="14" t="s">
        <v>21</v>
      </c>
      <c r="C196" s="17">
        <v>45107</v>
      </c>
      <c r="D196">
        <v>42</v>
      </c>
    </row>
    <row r="197" spans="1:4" x14ac:dyDescent="0.2">
      <c r="A197" t="s">
        <v>314</v>
      </c>
      <c r="B197" s="14" t="s">
        <v>21</v>
      </c>
      <c r="C197" s="17">
        <v>45107</v>
      </c>
      <c r="D197">
        <v>42</v>
      </c>
    </row>
    <row r="198" spans="1:4" x14ac:dyDescent="0.2">
      <c r="A198" t="s">
        <v>315</v>
      </c>
      <c r="B198" s="14" t="s">
        <v>21</v>
      </c>
      <c r="C198" s="17">
        <v>45106</v>
      </c>
      <c r="D198">
        <v>30</v>
      </c>
    </row>
    <row r="199" spans="1:4" x14ac:dyDescent="0.2">
      <c r="A199" t="s">
        <v>316</v>
      </c>
      <c r="B199" s="14" t="s">
        <v>21</v>
      </c>
      <c r="C199" s="17">
        <v>45103</v>
      </c>
      <c r="D199">
        <v>6</v>
      </c>
    </row>
    <row r="200" spans="1:4" x14ac:dyDescent="0.2">
      <c r="A200" t="s">
        <v>317</v>
      </c>
      <c r="B200" s="14" t="s">
        <v>21</v>
      </c>
      <c r="C200" s="17">
        <v>45099</v>
      </c>
      <c r="D200">
        <v>42</v>
      </c>
    </row>
    <row r="201" spans="1:4" x14ac:dyDescent="0.2">
      <c r="A201" t="s">
        <v>318</v>
      </c>
      <c r="B201" s="14" t="s">
        <v>21</v>
      </c>
      <c r="C201" s="17">
        <v>45099</v>
      </c>
      <c r="D201">
        <v>42</v>
      </c>
    </row>
    <row r="202" spans="1:4" x14ac:dyDescent="0.2">
      <c r="A202" t="s">
        <v>319</v>
      </c>
      <c r="B202" s="14" t="s">
        <v>21</v>
      </c>
      <c r="C202" s="17">
        <v>45091</v>
      </c>
      <c r="D202">
        <v>12</v>
      </c>
    </row>
    <row r="203" spans="1:4" x14ac:dyDescent="0.2">
      <c r="A203" t="s">
        <v>320</v>
      </c>
      <c r="B203" s="14" t="s">
        <v>21</v>
      </c>
      <c r="C203" s="17">
        <v>45086</v>
      </c>
      <c r="D203">
        <v>42</v>
      </c>
    </row>
    <row r="204" spans="1:4" x14ac:dyDescent="0.2">
      <c r="A204" t="s">
        <v>321</v>
      </c>
      <c r="B204" s="14" t="s">
        <v>21</v>
      </c>
      <c r="C204" s="17">
        <v>45086</v>
      </c>
      <c r="D204">
        <v>42</v>
      </c>
    </row>
    <row r="205" spans="1:4" x14ac:dyDescent="0.2">
      <c r="A205" t="s">
        <v>322</v>
      </c>
      <c r="B205" s="14" t="s">
        <v>21</v>
      </c>
      <c r="C205" s="17">
        <v>45083</v>
      </c>
      <c r="D205">
        <v>12</v>
      </c>
    </row>
    <row r="206" spans="1:4" x14ac:dyDescent="0.2">
      <c r="A206" t="s">
        <v>323</v>
      </c>
      <c r="B206" s="14" t="s">
        <v>21</v>
      </c>
      <c r="C206" s="17">
        <v>45080</v>
      </c>
      <c r="D206">
        <v>42</v>
      </c>
    </row>
    <row r="207" spans="1:4" x14ac:dyDescent="0.2">
      <c r="A207" t="s">
        <v>324</v>
      </c>
      <c r="B207" s="14" t="s">
        <v>21</v>
      </c>
      <c r="C207" s="17">
        <v>45072</v>
      </c>
      <c r="D207">
        <v>42</v>
      </c>
    </row>
    <row r="208" spans="1:4" x14ac:dyDescent="0.2">
      <c r="A208" t="s">
        <v>325</v>
      </c>
      <c r="B208" s="14" t="s">
        <v>21</v>
      </c>
      <c r="C208" s="17">
        <v>45072</v>
      </c>
      <c r="D208">
        <v>42</v>
      </c>
    </row>
    <row r="209" spans="1:4" x14ac:dyDescent="0.2">
      <c r="A209" t="s">
        <v>326</v>
      </c>
      <c r="B209" s="14" t="s">
        <v>21</v>
      </c>
      <c r="C209" s="17">
        <v>45069</v>
      </c>
      <c r="D209">
        <v>42</v>
      </c>
    </row>
    <row r="210" spans="1:4" x14ac:dyDescent="0.2">
      <c r="A210" t="s">
        <v>327</v>
      </c>
      <c r="B210" s="14" t="s">
        <v>21</v>
      </c>
      <c r="C210" s="17">
        <v>45065</v>
      </c>
      <c r="D210">
        <v>42</v>
      </c>
    </row>
    <row r="211" spans="1:4" x14ac:dyDescent="0.2">
      <c r="A211" t="s">
        <v>328</v>
      </c>
      <c r="B211" s="14" t="s">
        <v>21</v>
      </c>
      <c r="C211" s="17">
        <v>45063</v>
      </c>
      <c r="D211">
        <v>42</v>
      </c>
    </row>
    <row r="212" spans="1:4" x14ac:dyDescent="0.2">
      <c r="A212" t="s">
        <v>329</v>
      </c>
      <c r="B212" s="14" t="s">
        <v>21</v>
      </c>
      <c r="C212" s="17">
        <v>45061</v>
      </c>
      <c r="D212">
        <v>42</v>
      </c>
    </row>
    <row r="213" spans="1:4" x14ac:dyDescent="0.2">
      <c r="A213" t="s">
        <v>330</v>
      </c>
      <c r="B213" s="14" t="s">
        <v>21</v>
      </c>
      <c r="C213" s="17">
        <v>45058</v>
      </c>
      <c r="D213">
        <v>24</v>
      </c>
    </row>
    <row r="214" spans="1:4" x14ac:dyDescent="0.2">
      <c r="A214" t="s">
        <v>331</v>
      </c>
      <c r="B214" s="14" t="s">
        <v>21</v>
      </c>
      <c r="C214" s="17">
        <v>45058</v>
      </c>
      <c r="D214">
        <v>42</v>
      </c>
    </row>
    <row r="215" spans="1:4" x14ac:dyDescent="0.2">
      <c r="A215" t="s">
        <v>332</v>
      </c>
      <c r="B215" s="14" t="s">
        <v>21</v>
      </c>
      <c r="C215" s="17">
        <v>45056</v>
      </c>
      <c r="D215">
        <v>6</v>
      </c>
    </row>
    <row r="216" spans="1:4" x14ac:dyDescent="0.2">
      <c r="A216" t="s">
        <v>333</v>
      </c>
      <c r="B216" s="14" t="s">
        <v>21</v>
      </c>
      <c r="C216" s="17">
        <v>45054</v>
      </c>
      <c r="D216">
        <v>6</v>
      </c>
    </row>
    <row r="217" spans="1:4" x14ac:dyDescent="0.2">
      <c r="A217" t="s">
        <v>334</v>
      </c>
      <c r="B217" s="14" t="s">
        <v>21</v>
      </c>
      <c r="C217" s="17">
        <v>45051</v>
      </c>
      <c r="D217">
        <v>16</v>
      </c>
    </row>
    <row r="218" spans="1:4" x14ac:dyDescent="0.2">
      <c r="A218" t="s">
        <v>334</v>
      </c>
      <c r="B218" s="14" t="s">
        <v>21</v>
      </c>
      <c r="C218" s="17">
        <v>45051</v>
      </c>
      <c r="D218">
        <v>16</v>
      </c>
    </row>
    <row r="219" spans="1:4" x14ac:dyDescent="0.2">
      <c r="A219" t="s">
        <v>335</v>
      </c>
      <c r="B219" s="14" t="s">
        <v>21</v>
      </c>
      <c r="C219" s="17">
        <v>45051</v>
      </c>
      <c r="D219">
        <v>42</v>
      </c>
    </row>
    <row r="220" spans="1:4" x14ac:dyDescent="0.2">
      <c r="A220" t="s">
        <v>336</v>
      </c>
      <c r="B220" s="14" t="s">
        <v>21</v>
      </c>
      <c r="C220" s="17">
        <v>45049</v>
      </c>
      <c r="D220">
        <v>42</v>
      </c>
    </row>
    <row r="221" spans="1:4" x14ac:dyDescent="0.2">
      <c r="A221" t="s">
        <v>337</v>
      </c>
      <c r="B221" s="14" t="s">
        <v>21</v>
      </c>
      <c r="C221" s="17">
        <v>45048</v>
      </c>
      <c r="D221">
        <v>42</v>
      </c>
    </row>
    <row r="222" spans="1:4" x14ac:dyDescent="0.2">
      <c r="A222" t="s">
        <v>338</v>
      </c>
      <c r="B222" s="14" t="s">
        <v>21</v>
      </c>
      <c r="C222" s="17">
        <v>45048</v>
      </c>
      <c r="D222">
        <v>16</v>
      </c>
    </row>
    <row r="223" spans="1:4" x14ac:dyDescent="0.2">
      <c r="A223" t="s">
        <v>338</v>
      </c>
      <c r="B223" s="14" t="s">
        <v>21</v>
      </c>
      <c r="C223" s="17">
        <v>45048</v>
      </c>
      <c r="D223">
        <v>16</v>
      </c>
    </row>
    <row r="224" spans="1:4" x14ac:dyDescent="0.2">
      <c r="A224" t="s">
        <v>339</v>
      </c>
      <c r="B224" s="14" t="s">
        <v>21</v>
      </c>
      <c r="C224" s="17">
        <v>45048</v>
      </c>
      <c r="D224">
        <v>10</v>
      </c>
    </row>
    <row r="225" spans="1:4" x14ac:dyDescent="0.2">
      <c r="A225" t="s">
        <v>340</v>
      </c>
      <c r="B225" s="14" t="s">
        <v>21</v>
      </c>
      <c r="C225" s="17">
        <v>45042</v>
      </c>
      <c r="D225">
        <v>24</v>
      </c>
    </row>
    <row r="226" spans="1:4" x14ac:dyDescent="0.2">
      <c r="A226" t="s">
        <v>341</v>
      </c>
      <c r="B226" s="14" t="s">
        <v>21</v>
      </c>
      <c r="C226" s="17">
        <v>45040</v>
      </c>
      <c r="D226">
        <v>42</v>
      </c>
    </row>
    <row r="227" spans="1:4" x14ac:dyDescent="0.2">
      <c r="A227" t="s">
        <v>342</v>
      </c>
      <c r="B227" s="14" t="s">
        <v>21</v>
      </c>
      <c r="C227" s="17">
        <v>45038</v>
      </c>
      <c r="D227">
        <v>42</v>
      </c>
    </row>
    <row r="228" spans="1:4" x14ac:dyDescent="0.2">
      <c r="A228" t="s">
        <v>343</v>
      </c>
      <c r="B228" s="14" t="s">
        <v>21</v>
      </c>
      <c r="C228" s="17">
        <v>45030</v>
      </c>
      <c r="D228">
        <v>42</v>
      </c>
    </row>
    <row r="229" spans="1:4" x14ac:dyDescent="0.2">
      <c r="A229" t="s">
        <v>344</v>
      </c>
      <c r="B229" s="14" t="s">
        <v>21</v>
      </c>
      <c r="C229" s="17">
        <v>45028</v>
      </c>
      <c r="D229">
        <v>24</v>
      </c>
    </row>
    <row r="230" spans="1:4" x14ac:dyDescent="0.2">
      <c r="A230" t="s">
        <v>345</v>
      </c>
      <c r="B230" s="14" t="s">
        <v>21</v>
      </c>
      <c r="C230" s="17">
        <v>45019</v>
      </c>
      <c r="D230">
        <v>42</v>
      </c>
    </row>
    <row r="231" spans="1:4" x14ac:dyDescent="0.2">
      <c r="A231" t="s">
        <v>346</v>
      </c>
      <c r="B231" s="14" t="s">
        <v>21</v>
      </c>
      <c r="C231" s="17">
        <v>45019</v>
      </c>
      <c r="D231">
        <v>24</v>
      </c>
    </row>
    <row r="232" spans="1:4" x14ac:dyDescent="0.2">
      <c r="A232" t="s">
        <v>347</v>
      </c>
      <c r="B232" s="14" t="s">
        <v>21</v>
      </c>
      <c r="C232" s="17">
        <v>45015</v>
      </c>
      <c r="D232">
        <v>42</v>
      </c>
    </row>
    <row r="233" spans="1:4" x14ac:dyDescent="0.2">
      <c r="A233" t="s">
        <v>348</v>
      </c>
      <c r="B233" s="14" t="s">
        <v>21</v>
      </c>
      <c r="C233" s="17">
        <v>45015</v>
      </c>
      <c r="D233">
        <v>42</v>
      </c>
    </row>
    <row r="234" spans="1:4" x14ac:dyDescent="0.2">
      <c r="A234" t="s">
        <v>349</v>
      </c>
      <c r="B234" s="14" t="s">
        <v>21</v>
      </c>
      <c r="C234" s="17">
        <v>45014</v>
      </c>
      <c r="D234">
        <v>42</v>
      </c>
    </row>
    <row r="235" spans="1:4" x14ac:dyDescent="0.2">
      <c r="A235" t="s">
        <v>350</v>
      </c>
      <c r="B235" s="14" t="s">
        <v>21</v>
      </c>
      <c r="C235" s="17">
        <v>45010</v>
      </c>
      <c r="D235">
        <v>42</v>
      </c>
    </row>
    <row r="236" spans="1:4" x14ac:dyDescent="0.2">
      <c r="A236" t="s">
        <v>351</v>
      </c>
      <c r="B236" s="14" t="s">
        <v>21</v>
      </c>
      <c r="C236" s="17">
        <v>45008</v>
      </c>
      <c r="D236">
        <v>12</v>
      </c>
    </row>
    <row r="237" spans="1:4" x14ac:dyDescent="0.2">
      <c r="A237" t="s">
        <v>352</v>
      </c>
      <c r="B237" s="14" t="s">
        <v>21</v>
      </c>
      <c r="C237" s="17">
        <v>45008</v>
      </c>
      <c r="D237">
        <v>84</v>
      </c>
    </row>
    <row r="238" spans="1:4" x14ac:dyDescent="0.2">
      <c r="A238" t="s">
        <v>353</v>
      </c>
      <c r="B238" s="14" t="s">
        <v>21</v>
      </c>
      <c r="C238" s="17">
        <v>45006</v>
      </c>
      <c r="D238">
        <v>42</v>
      </c>
    </row>
    <row r="239" spans="1:4" x14ac:dyDescent="0.2">
      <c r="A239" t="s">
        <v>354</v>
      </c>
      <c r="B239" s="14" t="s">
        <v>21</v>
      </c>
      <c r="C239" s="17">
        <v>45006</v>
      </c>
      <c r="D239">
        <v>42</v>
      </c>
    </row>
    <row r="240" spans="1:4" x14ac:dyDescent="0.2">
      <c r="A240" t="s">
        <v>355</v>
      </c>
      <c r="B240" s="14" t="s">
        <v>21</v>
      </c>
      <c r="C240" s="17">
        <v>45001</v>
      </c>
      <c r="D240">
        <v>24</v>
      </c>
    </row>
    <row r="241" spans="1:4" x14ac:dyDescent="0.2">
      <c r="A241" t="s">
        <v>356</v>
      </c>
      <c r="B241" s="14" t="s">
        <v>21</v>
      </c>
      <c r="C241" s="17">
        <v>45000</v>
      </c>
      <c r="D241">
        <v>12</v>
      </c>
    </row>
    <row r="242" spans="1:4" x14ac:dyDescent="0.2">
      <c r="A242" t="s">
        <v>357</v>
      </c>
      <c r="B242" s="14" t="s">
        <v>21</v>
      </c>
      <c r="C242" s="17">
        <v>44999</v>
      </c>
      <c r="D242">
        <v>42</v>
      </c>
    </row>
    <row r="243" spans="1:4" x14ac:dyDescent="0.2">
      <c r="A243" t="s">
        <v>358</v>
      </c>
      <c r="B243" s="14" t="s">
        <v>21</v>
      </c>
      <c r="C243" s="17">
        <v>44995</v>
      </c>
      <c r="D243">
        <v>12</v>
      </c>
    </row>
    <row r="244" spans="1:4" x14ac:dyDescent="0.2">
      <c r="A244" t="s">
        <v>359</v>
      </c>
      <c r="B244" s="14" t="s">
        <v>21</v>
      </c>
      <c r="C244" s="17">
        <v>44995</v>
      </c>
      <c r="D244">
        <v>22</v>
      </c>
    </row>
    <row r="245" spans="1:4" x14ac:dyDescent="0.2">
      <c r="A245" t="s">
        <v>360</v>
      </c>
      <c r="B245" s="14" t="s">
        <v>21</v>
      </c>
      <c r="C245" s="17">
        <v>44994</v>
      </c>
      <c r="D245">
        <v>42</v>
      </c>
    </row>
    <row r="246" spans="1:4" x14ac:dyDescent="0.2">
      <c r="A246" t="s">
        <v>361</v>
      </c>
      <c r="B246" s="14" t="s">
        <v>21</v>
      </c>
      <c r="C246" s="17">
        <v>44992</v>
      </c>
      <c r="D246">
        <v>22</v>
      </c>
    </row>
    <row r="247" spans="1:4" x14ac:dyDescent="0.2">
      <c r="A247" t="s">
        <v>362</v>
      </c>
      <c r="B247" s="14" t="s">
        <v>21</v>
      </c>
      <c r="C247" s="17">
        <v>44987</v>
      </c>
      <c r="D247">
        <v>22</v>
      </c>
    </row>
    <row r="248" spans="1:4" x14ac:dyDescent="0.2">
      <c r="A248" t="s">
        <v>363</v>
      </c>
      <c r="B248" s="14" t="s">
        <v>21</v>
      </c>
      <c r="C248" s="17">
        <v>44985</v>
      </c>
      <c r="D248">
        <v>15</v>
      </c>
    </row>
    <row r="249" spans="1:4" x14ac:dyDescent="0.2">
      <c r="A249" t="s">
        <v>364</v>
      </c>
      <c r="B249" s="14" t="s">
        <v>21</v>
      </c>
      <c r="C249" s="17">
        <v>44981</v>
      </c>
      <c r="D249">
        <v>42</v>
      </c>
    </row>
    <row r="250" spans="1:4" x14ac:dyDescent="0.2">
      <c r="A250" t="s">
        <v>365</v>
      </c>
      <c r="B250" s="14" t="s">
        <v>21</v>
      </c>
      <c r="C250" s="17">
        <v>44979</v>
      </c>
      <c r="D250">
        <v>42</v>
      </c>
    </row>
    <row r="251" spans="1:4" x14ac:dyDescent="0.2">
      <c r="A251" t="s">
        <v>366</v>
      </c>
      <c r="B251" s="14" t="s">
        <v>21</v>
      </c>
      <c r="C251" s="17">
        <v>44979</v>
      </c>
      <c r="D251">
        <v>24</v>
      </c>
    </row>
    <row r="252" spans="1:4" x14ac:dyDescent="0.2">
      <c r="A252" t="s">
        <v>367</v>
      </c>
      <c r="B252" s="14" t="s">
        <v>21</v>
      </c>
      <c r="C252" s="17">
        <v>44975</v>
      </c>
      <c r="D252">
        <v>16</v>
      </c>
    </row>
    <row r="253" spans="1:4" x14ac:dyDescent="0.2">
      <c r="A253" t="s">
        <v>368</v>
      </c>
      <c r="B253" s="14" t="s">
        <v>21</v>
      </c>
      <c r="C253" s="17">
        <v>44963</v>
      </c>
      <c r="D253">
        <v>42</v>
      </c>
    </row>
    <row r="254" spans="1:4" x14ac:dyDescent="0.2">
      <c r="A254" t="s">
        <v>369</v>
      </c>
      <c r="B254" s="14" t="s">
        <v>21</v>
      </c>
      <c r="C254" s="17">
        <v>44960</v>
      </c>
      <c r="D254">
        <v>42</v>
      </c>
    </row>
    <row r="255" spans="1:4" x14ac:dyDescent="0.2">
      <c r="A255" t="s">
        <v>370</v>
      </c>
      <c r="B255" s="14" t="s">
        <v>21</v>
      </c>
      <c r="C255" s="17">
        <v>44953</v>
      </c>
      <c r="D255">
        <v>6</v>
      </c>
    </row>
    <row r="256" spans="1:4" x14ac:dyDescent="0.2">
      <c r="A256" t="s">
        <v>371</v>
      </c>
      <c r="B256" s="14" t="s">
        <v>21</v>
      </c>
      <c r="C256" s="17">
        <v>44951</v>
      </c>
      <c r="D256">
        <v>42</v>
      </c>
    </row>
    <row r="257" spans="1:4" x14ac:dyDescent="0.2">
      <c r="A257" t="s">
        <v>372</v>
      </c>
      <c r="B257" s="14" t="s">
        <v>21</v>
      </c>
      <c r="C257" s="17">
        <v>44944</v>
      </c>
      <c r="D257">
        <v>42</v>
      </c>
    </row>
    <row r="258" spans="1:4" x14ac:dyDescent="0.2">
      <c r="A258" t="s">
        <v>373</v>
      </c>
      <c r="B258" s="14" t="s">
        <v>21</v>
      </c>
      <c r="C258" s="17">
        <v>44943</v>
      </c>
      <c r="D258">
        <v>42</v>
      </c>
    </row>
    <row r="259" spans="1:4" x14ac:dyDescent="0.2">
      <c r="A259" t="s">
        <v>374</v>
      </c>
      <c r="B259" s="14" t="s">
        <v>21</v>
      </c>
      <c r="C259" s="17">
        <v>44925</v>
      </c>
      <c r="D259">
        <v>42</v>
      </c>
    </row>
    <row r="260" spans="1:4" x14ac:dyDescent="0.2">
      <c r="A260" t="s">
        <v>375</v>
      </c>
      <c r="B260" s="14" t="s">
        <v>21</v>
      </c>
      <c r="C260" s="17">
        <v>44924</v>
      </c>
      <c r="D260">
        <v>42</v>
      </c>
    </row>
    <row r="261" spans="1:4" x14ac:dyDescent="0.2">
      <c r="A261" t="s">
        <v>376</v>
      </c>
      <c r="B261" s="14" t="s">
        <v>21</v>
      </c>
      <c r="C261" s="17">
        <v>44923</v>
      </c>
      <c r="D261">
        <v>42</v>
      </c>
    </row>
    <row r="262" spans="1:4" x14ac:dyDescent="0.2">
      <c r="A262" t="s">
        <v>377</v>
      </c>
      <c r="B262" s="14" t="s">
        <v>21</v>
      </c>
      <c r="C262" s="17">
        <v>44917</v>
      </c>
      <c r="D262">
        <v>30</v>
      </c>
    </row>
    <row r="263" spans="1:4" x14ac:dyDescent="0.2">
      <c r="A263" t="s">
        <v>378</v>
      </c>
      <c r="B263" s="14" t="s">
        <v>21</v>
      </c>
      <c r="C263" s="17">
        <v>44916</v>
      </c>
      <c r="D263">
        <v>42</v>
      </c>
    </row>
    <row r="264" spans="1:4" x14ac:dyDescent="0.2">
      <c r="A264" t="s">
        <v>379</v>
      </c>
      <c r="B264" s="14" t="s">
        <v>21</v>
      </c>
      <c r="C264" s="17">
        <v>44914</v>
      </c>
      <c r="D264">
        <v>6</v>
      </c>
    </row>
    <row r="265" spans="1:4" x14ac:dyDescent="0.2">
      <c r="A265" t="s">
        <v>380</v>
      </c>
      <c r="B265" s="14" t="s">
        <v>21</v>
      </c>
      <c r="C265" s="17">
        <v>44907</v>
      </c>
      <c r="D265">
        <v>42</v>
      </c>
    </row>
    <row r="266" spans="1:4" x14ac:dyDescent="0.2">
      <c r="A266" t="s">
        <v>381</v>
      </c>
      <c r="B266" s="14" t="s">
        <v>21</v>
      </c>
      <c r="C266" s="17">
        <v>44907</v>
      </c>
      <c r="D266">
        <v>30</v>
      </c>
    </row>
    <row r="267" spans="1:4" x14ac:dyDescent="0.2">
      <c r="A267" t="s">
        <v>382</v>
      </c>
      <c r="B267" s="14" t="s">
        <v>21</v>
      </c>
      <c r="C267" s="17">
        <v>44903</v>
      </c>
      <c r="D267">
        <v>24</v>
      </c>
    </row>
    <row r="268" spans="1:4" x14ac:dyDescent="0.2">
      <c r="A268" t="s">
        <v>383</v>
      </c>
      <c r="B268" s="14" t="s">
        <v>21</v>
      </c>
      <c r="C268" s="17">
        <v>44903</v>
      </c>
      <c r="D268">
        <v>42</v>
      </c>
    </row>
    <row r="269" spans="1:4" x14ac:dyDescent="0.2">
      <c r="A269" t="s">
        <v>384</v>
      </c>
      <c r="B269" s="14" t="s">
        <v>21</v>
      </c>
      <c r="C269" s="17">
        <v>44895</v>
      </c>
      <c r="D269">
        <v>42</v>
      </c>
    </row>
    <row r="270" spans="1:4" x14ac:dyDescent="0.2">
      <c r="A270" t="s">
        <v>385</v>
      </c>
      <c r="B270" s="14" t="s">
        <v>21</v>
      </c>
      <c r="C270" s="17">
        <v>44894</v>
      </c>
      <c r="D270">
        <v>42</v>
      </c>
    </row>
    <row r="271" spans="1:4" x14ac:dyDescent="0.2">
      <c r="A271" t="s">
        <v>386</v>
      </c>
      <c r="B271" s="14" t="s">
        <v>21</v>
      </c>
      <c r="C271" s="17">
        <v>44893</v>
      </c>
      <c r="D271">
        <v>42</v>
      </c>
    </row>
    <row r="272" spans="1:4" x14ac:dyDescent="0.2">
      <c r="A272" t="s">
        <v>387</v>
      </c>
      <c r="B272" s="14" t="s">
        <v>21</v>
      </c>
      <c r="C272" s="17">
        <v>44890</v>
      </c>
      <c r="D272">
        <v>42</v>
      </c>
    </row>
    <row r="273" spans="1:4" x14ac:dyDescent="0.2">
      <c r="A273" t="s">
        <v>388</v>
      </c>
      <c r="B273" s="14" t="s">
        <v>21</v>
      </c>
      <c r="C273" s="17">
        <v>44890</v>
      </c>
      <c r="D273">
        <v>42</v>
      </c>
    </row>
    <row r="274" spans="1:4" x14ac:dyDescent="0.2">
      <c r="A274" t="s">
        <v>389</v>
      </c>
      <c r="B274" s="14" t="s">
        <v>21</v>
      </c>
      <c r="C274" s="17">
        <v>44890</v>
      </c>
      <c r="D274">
        <v>12</v>
      </c>
    </row>
    <row r="275" spans="1:4" x14ac:dyDescent="0.2">
      <c r="A275" t="s">
        <v>390</v>
      </c>
      <c r="B275" s="14" t="s">
        <v>21</v>
      </c>
      <c r="C275" s="17">
        <v>44890</v>
      </c>
      <c r="D275">
        <v>12</v>
      </c>
    </row>
    <row r="276" spans="1:4" x14ac:dyDescent="0.2">
      <c r="A276" t="s">
        <v>391</v>
      </c>
      <c r="B276" s="14" t="s">
        <v>21</v>
      </c>
      <c r="C276" s="17">
        <v>44890</v>
      </c>
      <c r="D276">
        <v>16</v>
      </c>
    </row>
    <row r="277" spans="1:4" x14ac:dyDescent="0.2">
      <c r="A277" t="s">
        <v>392</v>
      </c>
      <c r="B277" s="14" t="s">
        <v>21</v>
      </c>
      <c r="C277" s="17">
        <v>44889</v>
      </c>
      <c r="D277">
        <v>21</v>
      </c>
    </row>
    <row r="278" spans="1:4" x14ac:dyDescent="0.2">
      <c r="A278" t="s">
        <v>393</v>
      </c>
      <c r="B278" s="14" t="s">
        <v>21</v>
      </c>
      <c r="C278" s="17">
        <v>44884</v>
      </c>
      <c r="D278">
        <v>42</v>
      </c>
    </row>
    <row r="279" spans="1:4" x14ac:dyDescent="0.2">
      <c r="A279" t="s">
        <v>394</v>
      </c>
      <c r="B279" s="14" t="s">
        <v>21</v>
      </c>
      <c r="C279" s="17">
        <v>44884</v>
      </c>
      <c r="D279">
        <v>15</v>
      </c>
    </row>
    <row r="280" spans="1:4" x14ac:dyDescent="0.2">
      <c r="A280" t="s">
        <v>395</v>
      </c>
      <c r="B280" s="14" t="s">
        <v>21</v>
      </c>
      <c r="C280" s="17">
        <v>44882</v>
      </c>
      <c r="D280">
        <v>42</v>
      </c>
    </row>
    <row r="281" spans="1:4" x14ac:dyDescent="0.2">
      <c r="A281" t="s">
        <v>396</v>
      </c>
      <c r="B281" s="14" t="s">
        <v>21</v>
      </c>
      <c r="C281" s="17">
        <v>44882</v>
      </c>
      <c r="D281">
        <v>42</v>
      </c>
    </row>
    <row r="282" spans="1:4" x14ac:dyDescent="0.2">
      <c r="A282" t="s">
        <v>397</v>
      </c>
      <c r="B282" s="14" t="s">
        <v>21</v>
      </c>
      <c r="C282" s="17">
        <v>44881</v>
      </c>
      <c r="D282">
        <v>84</v>
      </c>
    </row>
    <row r="283" spans="1:4" x14ac:dyDescent="0.2">
      <c r="A283" t="s">
        <v>398</v>
      </c>
      <c r="B283" s="14" t="s">
        <v>21</v>
      </c>
      <c r="C283" s="17">
        <v>44876</v>
      </c>
      <c r="D283">
        <v>10</v>
      </c>
    </row>
    <row r="284" spans="1:4" x14ac:dyDescent="0.2">
      <c r="A284" t="s">
        <v>399</v>
      </c>
      <c r="B284" s="14" t="s">
        <v>21</v>
      </c>
      <c r="C284" s="17">
        <v>44876</v>
      </c>
      <c r="D284">
        <v>42</v>
      </c>
    </row>
    <row r="285" spans="1:4" x14ac:dyDescent="0.2">
      <c r="A285" t="s">
        <v>400</v>
      </c>
      <c r="B285" s="14" t="s">
        <v>21</v>
      </c>
      <c r="C285" s="17">
        <v>44875</v>
      </c>
      <c r="D285">
        <v>18</v>
      </c>
    </row>
    <row r="286" spans="1:4" x14ac:dyDescent="0.2">
      <c r="A286" t="s">
        <v>401</v>
      </c>
      <c r="B286" s="14" t="s">
        <v>21</v>
      </c>
      <c r="C286" s="17">
        <v>44873</v>
      </c>
      <c r="D286">
        <v>42</v>
      </c>
    </row>
    <row r="287" spans="1:4" x14ac:dyDescent="0.2">
      <c r="A287" t="s">
        <v>402</v>
      </c>
      <c r="B287" s="14" t="s">
        <v>21</v>
      </c>
      <c r="C287" s="17">
        <v>44870</v>
      </c>
      <c r="D287">
        <v>42</v>
      </c>
    </row>
    <row r="288" spans="1:4" x14ac:dyDescent="0.2">
      <c r="A288" t="s">
        <v>403</v>
      </c>
      <c r="B288" s="14" t="s">
        <v>21</v>
      </c>
      <c r="C288" s="17">
        <v>44869</v>
      </c>
      <c r="D288">
        <v>12</v>
      </c>
    </row>
    <row r="289" spans="1:4" x14ac:dyDescent="0.2">
      <c r="A289" t="s">
        <v>404</v>
      </c>
      <c r="B289" s="14" t="s">
        <v>21</v>
      </c>
      <c r="C289" s="17">
        <v>44869</v>
      </c>
      <c r="D289">
        <v>12</v>
      </c>
    </row>
    <row r="290" spans="1:4" x14ac:dyDescent="0.2">
      <c r="A290" t="s">
        <v>405</v>
      </c>
      <c r="B290" s="14" t="s">
        <v>21</v>
      </c>
      <c r="C290" s="17">
        <v>44863</v>
      </c>
      <c r="D290">
        <v>42</v>
      </c>
    </row>
    <row r="291" spans="1:4" x14ac:dyDescent="0.2">
      <c r="A291" t="s">
        <v>406</v>
      </c>
      <c r="B291" s="14" t="s">
        <v>21</v>
      </c>
      <c r="C291" s="17">
        <v>44862</v>
      </c>
      <c r="D291">
        <v>42</v>
      </c>
    </row>
    <row r="292" spans="1:4" x14ac:dyDescent="0.2">
      <c r="A292" t="s">
        <v>407</v>
      </c>
      <c r="B292" s="14" t="s">
        <v>21</v>
      </c>
      <c r="C292" s="17">
        <v>44862</v>
      </c>
      <c r="D292">
        <v>42</v>
      </c>
    </row>
    <row r="293" spans="1:4" x14ac:dyDescent="0.2">
      <c r="A293" t="s">
        <v>408</v>
      </c>
      <c r="B293" s="14" t="s">
        <v>21</v>
      </c>
      <c r="C293" s="17">
        <v>44861</v>
      </c>
      <c r="D293">
        <v>42</v>
      </c>
    </row>
    <row r="294" spans="1:4" x14ac:dyDescent="0.2">
      <c r="A294" t="s">
        <v>409</v>
      </c>
      <c r="B294" s="14" t="s">
        <v>21</v>
      </c>
      <c r="C294" s="17">
        <v>44855</v>
      </c>
      <c r="D294">
        <v>10</v>
      </c>
    </row>
    <row r="295" spans="1:4" x14ac:dyDescent="0.2">
      <c r="A295" t="s">
        <v>410</v>
      </c>
      <c r="B295" s="14" t="s">
        <v>21</v>
      </c>
      <c r="C295" s="17">
        <v>44853</v>
      </c>
      <c r="D295">
        <v>42</v>
      </c>
    </row>
    <row r="296" spans="1:4" x14ac:dyDescent="0.2">
      <c r="A296" t="s">
        <v>411</v>
      </c>
      <c r="B296" s="14" t="s">
        <v>21</v>
      </c>
      <c r="C296" s="17">
        <v>44851</v>
      </c>
      <c r="D296">
        <v>42</v>
      </c>
    </row>
    <row r="297" spans="1:4" x14ac:dyDescent="0.2">
      <c r="A297" t="s">
        <v>412</v>
      </c>
      <c r="B297" s="14" t="s">
        <v>21</v>
      </c>
      <c r="C297" s="17">
        <v>44847</v>
      </c>
      <c r="D297">
        <v>18</v>
      </c>
    </row>
    <row r="298" spans="1:4" x14ac:dyDescent="0.2">
      <c r="A298" t="s">
        <v>413</v>
      </c>
      <c r="B298" s="14" t="s">
        <v>21</v>
      </c>
      <c r="C298" s="17">
        <v>44847</v>
      </c>
      <c r="D298">
        <v>24</v>
      </c>
    </row>
    <row r="299" spans="1:4" x14ac:dyDescent="0.2">
      <c r="A299" t="s">
        <v>414</v>
      </c>
      <c r="B299" s="14" t="s">
        <v>21</v>
      </c>
      <c r="C299" s="17">
        <v>44846</v>
      </c>
      <c r="D299">
        <v>12</v>
      </c>
    </row>
    <row r="300" spans="1:4" x14ac:dyDescent="0.2">
      <c r="A300" t="s">
        <v>415</v>
      </c>
      <c r="B300" s="14" t="s">
        <v>21</v>
      </c>
      <c r="C300" s="17">
        <v>44846</v>
      </c>
      <c r="D300">
        <v>42</v>
      </c>
    </row>
    <row r="301" spans="1:4" x14ac:dyDescent="0.2">
      <c r="A301" t="s">
        <v>416</v>
      </c>
      <c r="B301" s="14" t="s">
        <v>21</v>
      </c>
      <c r="C301" s="17">
        <v>44844</v>
      </c>
      <c r="D301">
        <v>4</v>
      </c>
    </row>
    <row r="302" spans="1:4" x14ac:dyDescent="0.2">
      <c r="A302" t="s">
        <v>417</v>
      </c>
      <c r="B302" s="14" t="s">
        <v>21</v>
      </c>
      <c r="C302" s="17">
        <v>44842</v>
      </c>
      <c r="D302">
        <v>42</v>
      </c>
    </row>
    <row r="303" spans="1:4" x14ac:dyDescent="0.2">
      <c r="A303" t="s">
        <v>418</v>
      </c>
      <c r="B303" s="14" t="s">
        <v>21</v>
      </c>
      <c r="C303" s="17">
        <v>44841</v>
      </c>
      <c r="D303">
        <v>42</v>
      </c>
    </row>
    <row r="304" spans="1:4" x14ac:dyDescent="0.2">
      <c r="A304" t="s">
        <v>419</v>
      </c>
      <c r="B304" s="14" t="s">
        <v>21</v>
      </c>
      <c r="C304" s="17">
        <v>44840</v>
      </c>
      <c r="D304">
        <v>42</v>
      </c>
    </row>
    <row r="305" spans="1:4" x14ac:dyDescent="0.2">
      <c r="A305" t="s">
        <v>420</v>
      </c>
      <c r="B305" s="14" t="s">
        <v>21</v>
      </c>
      <c r="C305" s="17">
        <v>44838</v>
      </c>
      <c r="D305">
        <v>42</v>
      </c>
    </row>
    <row r="306" spans="1:4" x14ac:dyDescent="0.2">
      <c r="A306" t="s">
        <v>421</v>
      </c>
      <c r="B306" s="14" t="s">
        <v>21</v>
      </c>
      <c r="C306" s="17">
        <v>44837</v>
      </c>
      <c r="D306">
        <v>42</v>
      </c>
    </row>
    <row r="307" spans="1:4" x14ac:dyDescent="0.2">
      <c r="A307" t="s">
        <v>422</v>
      </c>
      <c r="B307" s="14" t="s">
        <v>21</v>
      </c>
      <c r="C307" s="17">
        <v>44832</v>
      </c>
      <c r="D307">
        <v>24</v>
      </c>
    </row>
    <row r="308" spans="1:4" x14ac:dyDescent="0.2">
      <c r="A308" t="s">
        <v>423</v>
      </c>
      <c r="B308" s="14" t="s">
        <v>21</v>
      </c>
      <c r="C308" s="17">
        <v>44832</v>
      </c>
      <c r="D308">
        <v>24</v>
      </c>
    </row>
    <row r="309" spans="1:4" x14ac:dyDescent="0.2">
      <c r="A309" t="s">
        <v>424</v>
      </c>
      <c r="B309" s="14" t="s">
        <v>21</v>
      </c>
      <c r="C309" s="17">
        <v>44832</v>
      </c>
      <c r="D309">
        <v>42</v>
      </c>
    </row>
    <row r="310" spans="1:4" x14ac:dyDescent="0.2">
      <c r="A310" t="s">
        <v>425</v>
      </c>
      <c r="B310" s="14" t="s">
        <v>21</v>
      </c>
      <c r="C310" s="17">
        <v>44830</v>
      </c>
      <c r="D310">
        <v>42</v>
      </c>
    </row>
    <row r="311" spans="1:4" x14ac:dyDescent="0.2">
      <c r="A311" t="s">
        <v>426</v>
      </c>
      <c r="B311" s="14" t="s">
        <v>21</v>
      </c>
      <c r="C311" s="17">
        <v>44830</v>
      </c>
      <c r="D311">
        <v>42</v>
      </c>
    </row>
    <row r="312" spans="1:4" x14ac:dyDescent="0.2">
      <c r="A312" t="s">
        <v>427</v>
      </c>
      <c r="B312" s="14" t="s">
        <v>21</v>
      </c>
      <c r="C312" s="17">
        <v>44825</v>
      </c>
      <c r="D312">
        <v>42</v>
      </c>
    </row>
    <row r="313" spans="1:4" x14ac:dyDescent="0.2">
      <c r="A313" t="s">
        <v>428</v>
      </c>
      <c r="B313" s="14" t="s">
        <v>21</v>
      </c>
      <c r="C313" s="17">
        <v>44824</v>
      </c>
      <c r="D313">
        <v>42</v>
      </c>
    </row>
    <row r="314" spans="1:4" x14ac:dyDescent="0.2">
      <c r="A314" t="s">
        <v>429</v>
      </c>
      <c r="B314" s="14" t="s">
        <v>21</v>
      </c>
      <c r="C314" s="17">
        <v>44819</v>
      </c>
      <c r="D314">
        <v>42</v>
      </c>
    </row>
    <row r="315" spans="1:4" x14ac:dyDescent="0.2">
      <c r="A315" t="s">
        <v>430</v>
      </c>
      <c r="B315" s="14" t="s">
        <v>21</v>
      </c>
      <c r="C315" s="17">
        <v>44819</v>
      </c>
      <c r="D315">
        <v>42</v>
      </c>
    </row>
    <row r="316" spans="1:4" x14ac:dyDescent="0.2">
      <c r="A316" t="s">
        <v>431</v>
      </c>
      <c r="B316" s="14" t="s">
        <v>21</v>
      </c>
      <c r="C316" s="17">
        <v>44812</v>
      </c>
      <c r="D316">
        <v>42</v>
      </c>
    </row>
    <row r="317" spans="1:4" x14ac:dyDescent="0.2">
      <c r="A317" t="s">
        <v>432</v>
      </c>
      <c r="B317" s="14" t="s">
        <v>21</v>
      </c>
      <c r="C317" s="17">
        <v>44811</v>
      </c>
      <c r="D317">
        <v>42</v>
      </c>
    </row>
    <row r="318" spans="1:4" x14ac:dyDescent="0.2">
      <c r="A318" t="s">
        <v>433</v>
      </c>
      <c r="B318" s="14" t="s">
        <v>21</v>
      </c>
      <c r="C318" s="17">
        <v>44809</v>
      </c>
      <c r="D318">
        <v>42</v>
      </c>
    </row>
    <row r="319" spans="1:4" x14ac:dyDescent="0.2">
      <c r="A319" t="s">
        <v>434</v>
      </c>
      <c r="B319" s="14" t="s">
        <v>21</v>
      </c>
      <c r="C319" s="17">
        <v>44809</v>
      </c>
      <c r="D319">
        <v>42</v>
      </c>
    </row>
    <row r="320" spans="1:4" x14ac:dyDescent="0.2">
      <c r="A320" t="s">
        <v>435</v>
      </c>
      <c r="B320" s="14" t="s">
        <v>21</v>
      </c>
      <c r="C320" s="17">
        <v>44807</v>
      </c>
      <c r="D320">
        <v>10</v>
      </c>
    </row>
    <row r="321" spans="1:4" x14ac:dyDescent="0.2">
      <c r="A321" t="s">
        <v>436</v>
      </c>
      <c r="B321" s="14" t="s">
        <v>21</v>
      </c>
      <c r="C321" s="17">
        <v>44807</v>
      </c>
      <c r="D321">
        <v>24</v>
      </c>
    </row>
    <row r="322" spans="1:4" x14ac:dyDescent="0.2">
      <c r="A322" t="s">
        <v>436</v>
      </c>
      <c r="B322" s="14" t="s">
        <v>21</v>
      </c>
      <c r="C322" s="17">
        <v>44807</v>
      </c>
      <c r="D322">
        <v>18</v>
      </c>
    </row>
    <row r="323" spans="1:4" x14ac:dyDescent="0.2">
      <c r="A323" t="s">
        <v>437</v>
      </c>
      <c r="B323" s="14" t="s">
        <v>21</v>
      </c>
      <c r="C323" s="17">
        <v>44805</v>
      </c>
      <c r="D323">
        <v>42</v>
      </c>
    </row>
    <row r="324" spans="1:4" x14ac:dyDescent="0.2">
      <c r="A324" t="s">
        <v>438</v>
      </c>
      <c r="B324" s="14" t="s">
        <v>21</v>
      </c>
      <c r="C324" s="17">
        <v>44803</v>
      </c>
      <c r="D324">
        <v>18</v>
      </c>
    </row>
    <row r="325" spans="1:4" x14ac:dyDescent="0.2">
      <c r="A325" t="s">
        <v>439</v>
      </c>
      <c r="B325" s="14" t="s">
        <v>21</v>
      </c>
      <c r="C325" s="17">
        <v>44802</v>
      </c>
      <c r="D325">
        <v>42</v>
      </c>
    </row>
    <row r="326" spans="1:4" x14ac:dyDescent="0.2">
      <c r="A326" t="s">
        <v>440</v>
      </c>
      <c r="B326" s="14" t="s">
        <v>21</v>
      </c>
      <c r="C326" s="17">
        <v>44802</v>
      </c>
      <c r="D326">
        <v>42</v>
      </c>
    </row>
    <row r="327" spans="1:4" x14ac:dyDescent="0.2">
      <c r="A327" t="s">
        <v>441</v>
      </c>
      <c r="B327" s="14" t="s">
        <v>21</v>
      </c>
      <c r="C327" s="17">
        <v>44802</v>
      </c>
      <c r="D327">
        <v>42</v>
      </c>
    </row>
    <row r="328" spans="1:4" x14ac:dyDescent="0.2">
      <c r="A328" t="s">
        <v>442</v>
      </c>
      <c r="B328" s="14" t="s">
        <v>21</v>
      </c>
      <c r="C328" s="17">
        <v>44798</v>
      </c>
      <c r="D328">
        <v>42</v>
      </c>
    </row>
    <row r="329" spans="1:4" x14ac:dyDescent="0.2">
      <c r="A329" t="s">
        <v>443</v>
      </c>
      <c r="B329" s="14" t="s">
        <v>21</v>
      </c>
      <c r="C329" s="17">
        <v>44797</v>
      </c>
      <c r="D329">
        <v>42</v>
      </c>
    </row>
    <row r="330" spans="1:4" x14ac:dyDescent="0.2">
      <c r="A330" t="s">
        <v>444</v>
      </c>
      <c r="B330" s="14" t="s">
        <v>21</v>
      </c>
      <c r="C330" s="17">
        <v>44796</v>
      </c>
      <c r="D330">
        <v>42</v>
      </c>
    </row>
    <row r="331" spans="1:4" x14ac:dyDescent="0.2">
      <c r="A331" t="s">
        <v>445</v>
      </c>
      <c r="B331" s="14" t="s">
        <v>21</v>
      </c>
      <c r="C331" s="17">
        <v>44791</v>
      </c>
      <c r="D331">
        <v>42</v>
      </c>
    </row>
    <row r="332" spans="1:4" x14ac:dyDescent="0.2">
      <c r="A332" t="s">
        <v>446</v>
      </c>
      <c r="B332" s="14" t="s">
        <v>21</v>
      </c>
      <c r="C332" s="17">
        <v>44790</v>
      </c>
      <c r="D332">
        <v>8</v>
      </c>
    </row>
    <row r="333" spans="1:4" x14ac:dyDescent="0.2">
      <c r="A333" t="s">
        <v>447</v>
      </c>
      <c r="B333" s="14" t="s">
        <v>21</v>
      </c>
      <c r="C333" s="17">
        <v>44789</v>
      </c>
      <c r="D333">
        <v>42</v>
      </c>
    </row>
    <row r="334" spans="1:4" x14ac:dyDescent="0.2">
      <c r="A334" t="s">
        <v>448</v>
      </c>
      <c r="B334" s="14" t="s">
        <v>21</v>
      </c>
      <c r="C334" s="17">
        <v>44789</v>
      </c>
      <c r="D334">
        <v>42</v>
      </c>
    </row>
    <row r="335" spans="1:4" x14ac:dyDescent="0.2">
      <c r="A335" t="s">
        <v>449</v>
      </c>
      <c r="B335" s="14" t="s">
        <v>21</v>
      </c>
      <c r="C335" s="17">
        <v>44785</v>
      </c>
      <c r="D335">
        <v>42</v>
      </c>
    </row>
    <row r="336" spans="1:4" x14ac:dyDescent="0.2">
      <c r="A336" t="s">
        <v>450</v>
      </c>
      <c r="B336" s="14" t="s">
        <v>21</v>
      </c>
      <c r="C336" s="17">
        <v>44784</v>
      </c>
      <c r="D336">
        <v>30</v>
      </c>
    </row>
    <row r="337" spans="1:4" x14ac:dyDescent="0.2">
      <c r="A337" t="s">
        <v>451</v>
      </c>
      <c r="B337" s="14" t="s">
        <v>21</v>
      </c>
      <c r="C337" s="17">
        <v>44784</v>
      </c>
      <c r="D337">
        <v>42</v>
      </c>
    </row>
    <row r="338" spans="1:4" x14ac:dyDescent="0.2">
      <c r="A338" t="s">
        <v>452</v>
      </c>
      <c r="B338" s="14" t="s">
        <v>21</v>
      </c>
      <c r="C338" s="17">
        <v>44783</v>
      </c>
      <c r="D338">
        <v>30</v>
      </c>
    </row>
    <row r="339" spans="1:4" x14ac:dyDescent="0.2">
      <c r="A339" t="s">
        <v>453</v>
      </c>
      <c r="B339" s="14" t="s">
        <v>21</v>
      </c>
      <c r="C339" s="17">
        <v>44782</v>
      </c>
      <c r="D339">
        <v>36</v>
      </c>
    </row>
    <row r="340" spans="1:4" x14ac:dyDescent="0.2">
      <c r="A340" t="s">
        <v>454</v>
      </c>
      <c r="B340" s="14" t="s">
        <v>21</v>
      </c>
      <c r="C340" s="17">
        <v>44778</v>
      </c>
      <c r="D340">
        <v>21</v>
      </c>
    </row>
    <row r="341" spans="1:4" x14ac:dyDescent="0.2">
      <c r="A341" t="s">
        <v>455</v>
      </c>
      <c r="B341" s="14" t="s">
        <v>21</v>
      </c>
      <c r="C341" s="17">
        <v>44778</v>
      </c>
      <c r="D341">
        <v>21</v>
      </c>
    </row>
    <row r="342" spans="1:4" x14ac:dyDescent="0.2">
      <c r="A342" t="s">
        <v>456</v>
      </c>
      <c r="B342" s="14" t="s">
        <v>21</v>
      </c>
      <c r="C342" s="17">
        <v>44776</v>
      </c>
      <c r="D342">
        <v>42</v>
      </c>
    </row>
    <row r="343" spans="1:4" x14ac:dyDescent="0.2">
      <c r="A343" t="s">
        <v>457</v>
      </c>
      <c r="B343" s="14" t="s">
        <v>21</v>
      </c>
      <c r="C343" s="17">
        <v>44775</v>
      </c>
      <c r="D343">
        <v>42</v>
      </c>
    </row>
    <row r="344" spans="1:4" x14ac:dyDescent="0.2">
      <c r="A344" t="s">
        <v>458</v>
      </c>
      <c r="B344" s="14" t="s">
        <v>21</v>
      </c>
      <c r="C344" s="17">
        <v>44775</v>
      </c>
      <c r="D344">
        <v>42</v>
      </c>
    </row>
    <row r="345" spans="1:4" x14ac:dyDescent="0.2">
      <c r="A345" t="s">
        <v>459</v>
      </c>
      <c r="B345" s="14" t="s">
        <v>21</v>
      </c>
      <c r="C345" s="17">
        <v>44772</v>
      </c>
      <c r="D345">
        <v>42</v>
      </c>
    </row>
    <row r="346" spans="1:4" x14ac:dyDescent="0.2">
      <c r="A346" t="s">
        <v>460</v>
      </c>
      <c r="B346" s="14" t="s">
        <v>21</v>
      </c>
      <c r="C346" s="17">
        <v>44771</v>
      </c>
      <c r="D346">
        <v>42</v>
      </c>
    </row>
    <row r="347" spans="1:4" x14ac:dyDescent="0.2">
      <c r="A347" t="s">
        <v>461</v>
      </c>
      <c r="B347" s="14" t="s">
        <v>21</v>
      </c>
      <c r="C347" s="17">
        <v>44771</v>
      </c>
      <c r="D347">
        <v>42</v>
      </c>
    </row>
    <row r="348" spans="1:4" x14ac:dyDescent="0.2">
      <c r="A348" t="s">
        <v>462</v>
      </c>
      <c r="B348" s="14" t="s">
        <v>21</v>
      </c>
      <c r="C348" s="17">
        <v>44769</v>
      </c>
      <c r="D348">
        <v>42</v>
      </c>
    </row>
    <row r="349" spans="1:4" x14ac:dyDescent="0.2">
      <c r="A349" t="s">
        <v>463</v>
      </c>
      <c r="B349" s="14" t="s">
        <v>21</v>
      </c>
      <c r="C349" s="17">
        <v>44768</v>
      </c>
      <c r="D349">
        <v>6</v>
      </c>
    </row>
    <row r="350" spans="1:4" x14ac:dyDescent="0.2">
      <c r="A350" t="s">
        <v>464</v>
      </c>
      <c r="B350" s="14" t="s">
        <v>21</v>
      </c>
      <c r="C350" s="17">
        <v>44765</v>
      </c>
      <c r="D350">
        <v>42</v>
      </c>
    </row>
    <row r="351" spans="1:4" x14ac:dyDescent="0.2">
      <c r="A351" t="s">
        <v>465</v>
      </c>
      <c r="B351" s="14" t="s">
        <v>21</v>
      </c>
      <c r="C351" s="17">
        <v>44764</v>
      </c>
      <c r="D351">
        <v>42</v>
      </c>
    </row>
    <row r="352" spans="1:4" x14ac:dyDescent="0.2">
      <c r="A352" t="s">
        <v>466</v>
      </c>
      <c r="B352" s="14" t="s">
        <v>21</v>
      </c>
      <c r="C352" s="17">
        <v>44763</v>
      </c>
      <c r="D352">
        <v>6</v>
      </c>
    </row>
    <row r="353" spans="1:4" x14ac:dyDescent="0.2">
      <c r="A353" t="s">
        <v>467</v>
      </c>
      <c r="B353" s="14" t="s">
        <v>21</v>
      </c>
      <c r="C353" s="17">
        <v>44761</v>
      </c>
      <c r="D35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 Simulation </vt:lpstr>
      <vt:lpstr>average and std calc</vt:lpstr>
      <vt:lpstr>raw_data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Rosas Guzman</dc:creator>
  <cp:keywords/>
  <dc:description/>
  <cp:lastModifiedBy>Gabriel Rosas Guzman</cp:lastModifiedBy>
  <cp:revision/>
  <dcterms:created xsi:type="dcterms:W3CDTF">2024-07-17T11:18:10Z</dcterms:created>
  <dcterms:modified xsi:type="dcterms:W3CDTF">2024-08-06T02:17:08Z</dcterms:modified>
  <cp:category/>
  <cp:contentStatus/>
</cp:coreProperties>
</file>