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A48C2CCD1C7DDF/Documents/"/>
    </mc:Choice>
  </mc:AlternateContent>
  <xr:revisionPtr revIDLastSave="442" documentId="8_{B567196E-102F-4CF4-99B0-45376A933F65}" xr6:coauthVersionLast="47" xr6:coauthVersionMax="47" xr10:uidLastSave="{F3604B2A-7DC3-41F1-B18B-0D153DC18420}"/>
  <bookViews>
    <workbookView xWindow="6615" yWindow="1845" windowWidth="16950" windowHeight="18330" xr2:uid="{2977C72C-609F-4071-B28E-35E2D12E148D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3" l="1"/>
  <c r="H23" i="3"/>
  <c r="H18" i="3"/>
  <c r="H17" i="3"/>
  <c r="G27" i="3"/>
  <c r="G23" i="3"/>
  <c r="G18" i="3"/>
  <c r="G17" i="3"/>
  <c r="F27" i="3"/>
  <c r="F23" i="3"/>
  <c r="E18" i="3"/>
  <c r="F18" i="3"/>
  <c r="F17" i="3"/>
  <c r="F5" i="3"/>
  <c r="E27" i="3" l="1"/>
  <c r="E23" i="3"/>
  <c r="E17" i="3"/>
  <c r="D27" i="3"/>
  <c r="C27" i="3"/>
  <c r="D23" i="3"/>
  <c r="D18" i="3"/>
  <c r="D17" i="3"/>
  <c r="C23" i="3"/>
  <c r="C18" i="3" l="1"/>
  <c r="C17" i="3"/>
  <c r="I27" i="3" l="1"/>
  <c r="I23" i="3"/>
  <c r="I18" i="3"/>
  <c r="I17" i="3"/>
  <c r="I50" i="3"/>
  <c r="I48" i="3"/>
  <c r="I6" i="1"/>
  <c r="I10" i="1" s="1"/>
</calcChain>
</file>

<file path=xl/sharedStrings.xml><?xml version="1.0" encoding="utf-8"?>
<sst xmlns="http://schemas.openxmlformats.org/spreadsheetml/2006/main" count="77" uniqueCount="65">
  <si>
    <t>OPEN</t>
  </si>
  <si>
    <t>Price</t>
  </si>
  <si>
    <t>Float</t>
  </si>
  <si>
    <t>MC</t>
  </si>
  <si>
    <t>Cash</t>
  </si>
  <si>
    <t>Assets</t>
  </si>
  <si>
    <t>Debt</t>
  </si>
  <si>
    <t>EV</t>
  </si>
  <si>
    <t>$OPEN</t>
  </si>
  <si>
    <t>Revenue</t>
  </si>
  <si>
    <t>COGS</t>
  </si>
  <si>
    <t>Gross Profit</t>
  </si>
  <si>
    <t>SM&amp;O</t>
  </si>
  <si>
    <t>G&amp;A</t>
  </si>
  <si>
    <t>Tech Dev.</t>
  </si>
  <si>
    <t>Restructuring</t>
  </si>
  <si>
    <t>Operating Income</t>
  </si>
  <si>
    <t>Interest Expense</t>
  </si>
  <si>
    <t>Other Income</t>
  </si>
  <si>
    <t>Income tax</t>
  </si>
  <si>
    <t>Net Income</t>
  </si>
  <si>
    <t>Operating Margin</t>
  </si>
  <si>
    <t>Second Derivative</t>
  </si>
  <si>
    <t>CFFO</t>
  </si>
  <si>
    <t>CapEx</t>
  </si>
  <si>
    <t>FCF</t>
  </si>
  <si>
    <t>FCF y/y (q/q)</t>
  </si>
  <si>
    <t>As of 03/31/25</t>
  </si>
  <si>
    <t>Restricted Cash</t>
  </si>
  <si>
    <t>Marketable Securities</t>
  </si>
  <si>
    <t>Escrow Receivable</t>
  </si>
  <si>
    <t>Real Estate</t>
  </si>
  <si>
    <t>Other</t>
  </si>
  <si>
    <t>Current Assets</t>
  </si>
  <si>
    <t>Other Current</t>
  </si>
  <si>
    <t>PPnE</t>
  </si>
  <si>
    <t>Right Of Use</t>
  </si>
  <si>
    <t>Goodwill</t>
  </si>
  <si>
    <t>Total Assets</t>
  </si>
  <si>
    <t>A/P</t>
  </si>
  <si>
    <t>NR-AB-Debt</t>
  </si>
  <si>
    <t>Interest Payable</t>
  </si>
  <si>
    <t>Lease Liabs</t>
  </si>
  <si>
    <t>Total Current Liabs</t>
  </si>
  <si>
    <t>Total</t>
  </si>
  <si>
    <t>Q125</t>
  </si>
  <si>
    <t>22'</t>
  </si>
  <si>
    <t>21'</t>
  </si>
  <si>
    <t>23'</t>
  </si>
  <si>
    <t>24'</t>
  </si>
  <si>
    <t>20'</t>
  </si>
  <si>
    <r>
      <t xml:space="preserve">Revenue y/y </t>
    </r>
    <r>
      <rPr>
        <i/>
        <sz val="11"/>
        <color theme="1"/>
        <rFont val="Aptos Narrow"/>
        <family val="2"/>
        <scheme val="minor"/>
      </rPr>
      <t>(q/q)</t>
    </r>
  </si>
  <si>
    <t>ShareHolder EQ.</t>
  </si>
  <si>
    <t>Description:</t>
  </si>
  <si>
    <t>Opendoor Technologies Inc. operates a digital platform for residential real estate in the United States. The companys platform enables consumers to buy and sell a home online. It also provides title insurance and escrow services. Opendoor Technologies Inc. was incorporated in 2013 and is based in Tempe, Arizona.</t>
  </si>
  <si>
    <t>CFFF</t>
  </si>
  <si>
    <t>Notes:</t>
  </si>
  <si>
    <t>19'</t>
  </si>
  <si>
    <t>In KKs</t>
  </si>
  <si>
    <t>N/A</t>
  </si>
  <si>
    <t>CFFI (used in)</t>
  </si>
  <si>
    <t>In Ks</t>
  </si>
  <si>
    <t>This companies COGS and operating costs are insane, their revenue is really good but there isn't a DCF valuation available because they simply are not profitable. This is most certainly a retail centric, momentum play with little fundamental investment merit behind it.</t>
  </si>
  <si>
    <t>Notes2:</t>
  </si>
  <si>
    <t>If you're long other momentum this may be a SHORT, I don't tend to short retail hype stocks but I think the hype on this one is really weak, unlike quantum, aerospace, and nuclear.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</si>
</sst>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" fontId="0" fillId="0" borderId="0" xfId="0" applyNumberFormat="1"/>
    <xf numFmtId="4" fontId="1" fillId="0" borderId="0" xfId="0" applyNumberFormat="1" applyFont="1"/>
    <xf numFmtId="0" fontId="1" fillId="0" borderId="0" xfId="0" quotePrefix="1" applyFont="1" applyAlignment="1">
      <alignment horizontal="left"/>
    </xf>
    <xf numFmtId="0" fontId="3" fillId="0" borderId="0" xfId="0" applyFont="1"/>
    <xf numFmtId="10" fontId="0" fillId="0" borderId="0" xfId="0" applyNumberFormat="1"/>
    <xf numFmtId="0" fontId="1" fillId="0" borderId="0" xfId="0" applyFont="1" applyAlignment="1">
      <alignment horizontal="right"/>
    </xf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31FD-FB99-4F27-854A-A6A76C0099F5}">
  <dimension ref="G2:I15"/>
  <sheetViews>
    <sheetView tabSelected="1" workbookViewId="0">
      <selection activeCell="G29" sqref="G29"/>
    </sheetView>
  </sheetViews>
  <sheetFormatPr defaultRowHeight="15" x14ac:dyDescent="0.25"/>
  <cols>
    <col min="7" max="7" width="11.5703125" customWidth="1"/>
    <col min="9" max="9" width="16.42578125" bestFit="1" customWidth="1"/>
  </cols>
  <sheetData>
    <row r="2" spans="7:9" x14ac:dyDescent="0.25">
      <c r="I2" t="s">
        <v>27</v>
      </c>
    </row>
    <row r="3" spans="7:9" x14ac:dyDescent="0.25">
      <c r="G3" t="s">
        <v>0</v>
      </c>
    </row>
    <row r="4" spans="7:9" x14ac:dyDescent="0.25">
      <c r="H4" t="s">
        <v>1</v>
      </c>
      <c r="I4" s="2">
        <v>2.65</v>
      </c>
    </row>
    <row r="5" spans="7:9" x14ac:dyDescent="0.25">
      <c r="H5" t="s">
        <v>2</v>
      </c>
      <c r="I5" s="2">
        <v>655100000</v>
      </c>
    </row>
    <row r="6" spans="7:9" x14ac:dyDescent="0.25">
      <c r="H6" t="s">
        <v>3</v>
      </c>
      <c r="I6" s="3">
        <f>I5*I4</f>
        <v>1736015000</v>
      </c>
    </row>
    <row r="7" spans="7:9" x14ac:dyDescent="0.25">
      <c r="H7" t="s">
        <v>4</v>
      </c>
      <c r="I7" s="2">
        <v>559000000</v>
      </c>
    </row>
    <row r="8" spans="7:9" x14ac:dyDescent="0.25">
      <c r="H8" t="s">
        <v>5</v>
      </c>
      <c r="I8" s="2">
        <v>3277000000</v>
      </c>
    </row>
    <row r="9" spans="7:9" x14ac:dyDescent="0.25">
      <c r="H9" t="s">
        <v>6</v>
      </c>
      <c r="I9" s="2">
        <v>2632000000</v>
      </c>
    </row>
    <row r="10" spans="7:9" x14ac:dyDescent="0.25">
      <c r="H10" t="s">
        <v>7</v>
      </c>
      <c r="I10" s="3">
        <f>I6-I7+I9</f>
        <v>3809015000</v>
      </c>
    </row>
    <row r="12" spans="7:9" x14ac:dyDescent="0.25">
      <c r="G12" s="1" t="s">
        <v>53</v>
      </c>
      <c r="H12" s="5" t="s">
        <v>54</v>
      </c>
    </row>
    <row r="14" spans="7:9" x14ac:dyDescent="0.25">
      <c r="G14" t="s">
        <v>56</v>
      </c>
      <c r="H14" t="s">
        <v>62</v>
      </c>
    </row>
    <row r="15" spans="7:9" x14ac:dyDescent="0.25">
      <c r="G15" t="s">
        <v>63</v>
      </c>
      <c r="H15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E631-7A5C-4A9E-9719-4F7745708981}">
  <dimension ref="A1:I50"/>
  <sheetViews>
    <sheetView workbookViewId="0">
      <selection activeCell="G33" sqref="G33"/>
    </sheetView>
  </sheetViews>
  <sheetFormatPr defaultRowHeight="15" x14ac:dyDescent="0.25"/>
  <cols>
    <col min="2" max="2" width="19.5703125" customWidth="1"/>
    <col min="3" max="3" width="10.85546875" customWidth="1"/>
    <col min="5" max="5" width="13.28515625" bestFit="1" customWidth="1"/>
    <col min="6" max="8" width="9.42578125" bestFit="1" customWidth="1"/>
  </cols>
  <sheetData>
    <row r="1" spans="1:9" x14ac:dyDescent="0.25">
      <c r="A1" s="1" t="s">
        <v>8</v>
      </c>
      <c r="B1" s="1"/>
      <c r="C1" s="1" t="s">
        <v>61</v>
      </c>
      <c r="D1" s="1" t="s">
        <v>61</v>
      </c>
      <c r="E1" s="1" t="s">
        <v>58</v>
      </c>
      <c r="F1" s="1" t="s">
        <v>58</v>
      </c>
      <c r="G1" s="1" t="s">
        <v>58</v>
      </c>
      <c r="H1" s="1" t="s">
        <v>58</v>
      </c>
      <c r="I1" s="10" t="s">
        <v>58</v>
      </c>
    </row>
    <row r="2" spans="1:9" x14ac:dyDescent="0.25">
      <c r="D2" s="8">
        <v>44259</v>
      </c>
      <c r="E2" s="8">
        <v>44616</v>
      </c>
      <c r="F2" s="8">
        <v>44980</v>
      </c>
      <c r="G2" s="8">
        <v>45337</v>
      </c>
      <c r="H2" s="8">
        <v>45715</v>
      </c>
    </row>
    <row r="3" spans="1:9" x14ac:dyDescent="0.25">
      <c r="C3" s="9" t="s">
        <v>57</v>
      </c>
      <c r="D3" s="4" t="s">
        <v>50</v>
      </c>
      <c r="E3" s="1" t="s">
        <v>47</v>
      </c>
      <c r="F3" s="1" t="s">
        <v>46</v>
      </c>
      <c r="G3" s="1" t="s">
        <v>48</v>
      </c>
      <c r="H3" s="1" t="s">
        <v>49</v>
      </c>
      <c r="I3" s="7" t="s">
        <v>45</v>
      </c>
    </row>
    <row r="4" spans="1:9" x14ac:dyDescent="0.25">
      <c r="B4" t="s">
        <v>9</v>
      </c>
      <c r="C4">
        <v>4740583</v>
      </c>
      <c r="D4">
        <v>2583121</v>
      </c>
      <c r="E4">
        <v>8021</v>
      </c>
      <c r="F4">
        <v>15567</v>
      </c>
      <c r="G4">
        <v>6946</v>
      </c>
      <c r="H4">
        <v>5153</v>
      </c>
      <c r="I4">
        <v>1153</v>
      </c>
    </row>
    <row r="5" spans="1:9" x14ac:dyDescent="0.25">
      <c r="B5" t="s">
        <v>10</v>
      </c>
      <c r="C5">
        <v>4439333</v>
      </c>
      <c r="D5">
        <v>2363324</v>
      </c>
      <c r="E5">
        <v>7291</v>
      </c>
      <c r="F5">
        <f>F4-F6</f>
        <v>14900</v>
      </c>
      <c r="G5">
        <v>6459</v>
      </c>
      <c r="H5">
        <v>4720</v>
      </c>
      <c r="I5">
        <v>1054</v>
      </c>
    </row>
    <row r="6" spans="1:9" x14ac:dyDescent="0.25">
      <c r="B6" t="s">
        <v>11</v>
      </c>
      <c r="C6">
        <v>219797</v>
      </c>
      <c r="D6">
        <v>219797</v>
      </c>
      <c r="E6">
        <v>730</v>
      </c>
      <c r="F6">
        <v>667</v>
      </c>
      <c r="G6">
        <v>487</v>
      </c>
      <c r="H6">
        <v>433</v>
      </c>
      <c r="I6">
        <v>99</v>
      </c>
    </row>
    <row r="7" spans="1:9" x14ac:dyDescent="0.25">
      <c r="B7" t="s">
        <v>12</v>
      </c>
      <c r="C7">
        <v>194721</v>
      </c>
      <c r="D7">
        <v>194721</v>
      </c>
      <c r="E7">
        <v>544</v>
      </c>
      <c r="F7">
        <v>1006</v>
      </c>
      <c r="G7">
        <v>486</v>
      </c>
      <c r="H7">
        <v>413</v>
      </c>
      <c r="I7">
        <v>98</v>
      </c>
    </row>
    <row r="8" spans="1:9" x14ac:dyDescent="0.25">
      <c r="B8" t="s">
        <v>13</v>
      </c>
      <c r="C8">
        <v>152769</v>
      </c>
      <c r="D8">
        <v>152769</v>
      </c>
      <c r="E8">
        <v>620</v>
      </c>
      <c r="F8">
        <v>346</v>
      </c>
      <c r="G8">
        <v>206</v>
      </c>
      <c r="H8">
        <v>182</v>
      </c>
      <c r="I8">
        <v>33</v>
      </c>
    </row>
    <row r="9" spans="1:9" x14ac:dyDescent="0.25">
      <c r="B9" t="s">
        <v>14</v>
      </c>
      <c r="C9">
        <v>58172</v>
      </c>
      <c r="D9">
        <v>58172</v>
      </c>
      <c r="E9">
        <v>134</v>
      </c>
      <c r="F9">
        <v>169</v>
      </c>
      <c r="G9">
        <v>167</v>
      </c>
      <c r="H9">
        <v>141</v>
      </c>
      <c r="I9">
        <v>21</v>
      </c>
    </row>
    <row r="10" spans="1:9" x14ac:dyDescent="0.25">
      <c r="B10" t="s">
        <v>15</v>
      </c>
      <c r="C10" t="s">
        <v>59</v>
      </c>
      <c r="D10" t="s">
        <v>59</v>
      </c>
      <c r="E10" t="s">
        <v>59</v>
      </c>
      <c r="F10" t="s">
        <v>59</v>
      </c>
      <c r="G10" t="s">
        <v>59</v>
      </c>
      <c r="H10">
        <v>17</v>
      </c>
      <c r="I10">
        <v>3</v>
      </c>
    </row>
    <row r="11" spans="1:9" x14ac:dyDescent="0.25">
      <c r="B11" t="s">
        <v>16</v>
      </c>
      <c r="C11">
        <v>-247834</v>
      </c>
      <c r="D11">
        <v>-185865</v>
      </c>
      <c r="E11">
        <v>-544</v>
      </c>
      <c r="F11">
        <v>-931</v>
      </c>
      <c r="G11">
        <v>-386</v>
      </c>
      <c r="H11">
        <v>-320</v>
      </c>
      <c r="I11">
        <v>-56</v>
      </c>
    </row>
    <row r="12" spans="1:9" x14ac:dyDescent="0.25">
      <c r="B12" t="s">
        <v>17</v>
      </c>
      <c r="C12">
        <v>109728</v>
      </c>
      <c r="D12">
        <v>67806</v>
      </c>
      <c r="E12">
        <v>143</v>
      </c>
      <c r="F12">
        <v>385</v>
      </c>
      <c r="G12">
        <v>-211</v>
      </c>
      <c r="H12">
        <v>133</v>
      </c>
      <c r="I12">
        <v>33</v>
      </c>
    </row>
    <row r="13" spans="1:9" x14ac:dyDescent="0.25">
      <c r="B13" t="s">
        <v>18</v>
      </c>
      <c r="C13">
        <v>12401</v>
      </c>
      <c r="D13">
        <v>4271</v>
      </c>
      <c r="E13">
        <v>38</v>
      </c>
      <c r="F13">
        <v>10</v>
      </c>
      <c r="G13">
        <v>107</v>
      </c>
      <c r="H13">
        <v>64</v>
      </c>
      <c r="I13">
        <v>4</v>
      </c>
    </row>
    <row r="14" spans="1:9" x14ac:dyDescent="0.25">
      <c r="B14" t="s">
        <v>19</v>
      </c>
      <c r="C14">
        <v>252</v>
      </c>
      <c r="D14">
        <v>63</v>
      </c>
      <c r="E14">
        <v>1</v>
      </c>
      <c r="F14">
        <v>2</v>
      </c>
      <c r="G14">
        <v>1</v>
      </c>
      <c r="H14">
        <v>1</v>
      </c>
      <c r="I14">
        <v>0</v>
      </c>
    </row>
    <row r="15" spans="1:9" x14ac:dyDescent="0.25">
      <c r="B15" t="s">
        <v>20</v>
      </c>
      <c r="C15">
        <v>-339170</v>
      </c>
      <c r="D15">
        <v>-286760</v>
      </c>
      <c r="E15">
        <v>-622</v>
      </c>
      <c r="F15">
        <v>-1353</v>
      </c>
      <c r="G15">
        <v>-275</v>
      </c>
      <c r="H15">
        <v>-392</v>
      </c>
      <c r="I15">
        <v>-85</v>
      </c>
    </row>
    <row r="17" spans="2:9" x14ac:dyDescent="0.25">
      <c r="B17" t="s">
        <v>21</v>
      </c>
      <c r="C17" s="6">
        <f>C11/C4</f>
        <v>-5.2279223884488468E-2</v>
      </c>
      <c r="D17" s="6">
        <f>D11/D4</f>
        <v>-7.1953656061795018E-2</v>
      </c>
      <c r="E17" s="6">
        <f>E11/E4</f>
        <v>-6.782196733574368E-2</v>
      </c>
      <c r="F17" s="6">
        <f>F11/F4</f>
        <v>-5.9805999871523095E-2</v>
      </c>
      <c r="G17" s="6">
        <f>G11/G4</f>
        <v>-5.5571551972358191E-2</v>
      </c>
      <c r="H17" s="6">
        <f>H11/H4</f>
        <v>-6.2099747719774889E-2</v>
      </c>
      <c r="I17" s="6">
        <f>I11/I4</f>
        <v>-4.856895056374675E-2</v>
      </c>
    </row>
    <row r="18" spans="2:9" x14ac:dyDescent="0.25">
      <c r="B18" t="s">
        <v>51</v>
      </c>
      <c r="C18" s="6">
        <f>C4/1838066 -1</f>
        <v>1.5791146781453986</v>
      </c>
      <c r="D18" s="6">
        <f>D4/C4-1</f>
        <v>-0.4551047835255706</v>
      </c>
      <c r="E18" s="6">
        <f>E4*1000/D4-1</f>
        <v>2.1051584497977447</v>
      </c>
      <c r="F18" s="6">
        <f>F4/E4-1</f>
        <v>0.94078045131529731</v>
      </c>
      <c r="G18" s="6">
        <f>G4/F4-1</f>
        <v>-0.55379970450311555</v>
      </c>
      <c r="H18" s="6">
        <f>H4/G4-1</f>
        <v>-0.25813417794414051</v>
      </c>
      <c r="I18" s="6">
        <f>1/(1181/1153)-1</f>
        <v>-2.3708721422523338E-2</v>
      </c>
    </row>
    <row r="19" spans="2:9" x14ac:dyDescent="0.25">
      <c r="B19" t="s">
        <v>22</v>
      </c>
      <c r="D19" s="11"/>
      <c r="E19" s="12"/>
      <c r="F19" s="11"/>
      <c r="G19" s="11"/>
      <c r="H19" s="12"/>
    </row>
    <row r="21" spans="2:9" x14ac:dyDescent="0.25">
      <c r="B21" t="s">
        <v>23</v>
      </c>
      <c r="C21">
        <v>-272050</v>
      </c>
      <c r="D21">
        <v>681911</v>
      </c>
      <c r="E21">
        <v>-5794</v>
      </c>
      <c r="F21">
        <v>730</v>
      </c>
      <c r="G21">
        <v>2334</v>
      </c>
      <c r="H21">
        <v>-595</v>
      </c>
      <c r="I21">
        <v>279</v>
      </c>
    </row>
    <row r="22" spans="2:9" x14ac:dyDescent="0.25">
      <c r="B22" t="s">
        <v>24</v>
      </c>
      <c r="C22">
        <v>27972</v>
      </c>
      <c r="D22">
        <v>17341</v>
      </c>
      <c r="E22">
        <v>33</v>
      </c>
      <c r="F22">
        <v>37</v>
      </c>
      <c r="G22">
        <v>37</v>
      </c>
      <c r="H22">
        <v>25</v>
      </c>
      <c r="I22">
        <v>4</v>
      </c>
    </row>
    <row r="23" spans="2:9" x14ac:dyDescent="0.25">
      <c r="B23" t="s">
        <v>25</v>
      </c>
      <c r="C23">
        <f>C21-C22</f>
        <v>-300022</v>
      </c>
      <c r="D23">
        <f>D21-D22</f>
        <v>664570</v>
      </c>
      <c r="E23">
        <f>E21-E22</f>
        <v>-5827</v>
      </c>
      <c r="F23">
        <f>F21-F22</f>
        <v>693</v>
      </c>
      <c r="G23">
        <f>G21-G22</f>
        <v>2297</v>
      </c>
      <c r="H23">
        <f>H21-H22</f>
        <v>-620</v>
      </c>
      <c r="I23">
        <f>I21-I22</f>
        <v>275</v>
      </c>
    </row>
    <row r="24" spans="2:9" x14ac:dyDescent="0.25">
      <c r="B24" t="s">
        <v>60</v>
      </c>
      <c r="C24">
        <v>-95078</v>
      </c>
      <c r="D24">
        <v>21866</v>
      </c>
      <c r="E24">
        <v>-476</v>
      </c>
      <c r="F24">
        <v>234</v>
      </c>
      <c r="G24">
        <v>44</v>
      </c>
      <c r="H24">
        <v>28</v>
      </c>
      <c r="I24">
        <v>2</v>
      </c>
    </row>
    <row r="25" spans="2:9" x14ac:dyDescent="0.25">
      <c r="B25" t="s">
        <v>55</v>
      </c>
      <c r="C25">
        <v>646822</v>
      </c>
      <c r="D25">
        <v>160661</v>
      </c>
      <c r="E25">
        <v>7342</v>
      </c>
      <c r="F25">
        <v>-1751</v>
      </c>
      <c r="G25">
        <v>-2639</v>
      </c>
      <c r="H25">
        <v>-210</v>
      </c>
      <c r="I25">
        <v>207</v>
      </c>
    </row>
    <row r="27" spans="2:9" x14ac:dyDescent="0.25">
      <c r="B27" t="s">
        <v>26</v>
      </c>
      <c r="C27" s="6">
        <f>(C23/(-1179637-20022)-1)*-1</f>
        <v>0.74991059959538497</v>
      </c>
      <c r="D27" s="6">
        <f>((D23-C23)/C23)*-1</f>
        <v>3.2150708948010478</v>
      </c>
      <c r="E27" s="6">
        <f>-1*((D23-1000*E23)/D23)</f>
        <v>-9.7680755977549385</v>
      </c>
      <c r="F27" s="6">
        <f>(F23-E23)/5827</f>
        <v>1.1189291230478806</v>
      </c>
      <c r="G27" s="6">
        <f>G23/F23-1</f>
        <v>2.3145743145743145</v>
      </c>
      <c r="H27" s="6">
        <f>(G23-H23)/G23*-1</f>
        <v>-1.2699172834131476</v>
      </c>
      <c r="I27" s="6">
        <f>(279/178)-1</f>
        <v>0.56741573033707859</v>
      </c>
    </row>
    <row r="28" spans="2:9" x14ac:dyDescent="0.25">
      <c r="B28" t="s">
        <v>22</v>
      </c>
      <c r="D28" s="12"/>
      <c r="E28" s="11"/>
      <c r="F28" s="12"/>
      <c r="G28" s="12"/>
      <c r="H28" s="11"/>
    </row>
    <row r="31" spans="2:9" x14ac:dyDescent="0.25">
      <c r="B31" t="s">
        <v>4</v>
      </c>
      <c r="I31">
        <v>559</v>
      </c>
    </row>
    <row r="32" spans="2:9" x14ac:dyDescent="0.25">
      <c r="B32" t="s">
        <v>28</v>
      </c>
      <c r="I32">
        <v>134</v>
      </c>
    </row>
    <row r="33" spans="2:9" x14ac:dyDescent="0.25">
      <c r="B33" t="s">
        <v>29</v>
      </c>
      <c r="I33">
        <v>0</v>
      </c>
    </row>
    <row r="34" spans="2:9" x14ac:dyDescent="0.25">
      <c r="B34" t="s">
        <v>30</v>
      </c>
      <c r="I34">
        <v>20</v>
      </c>
    </row>
    <row r="35" spans="2:9" x14ac:dyDescent="0.25">
      <c r="B35" t="s">
        <v>31</v>
      </c>
      <c r="I35">
        <v>2362</v>
      </c>
    </row>
    <row r="36" spans="2:9" x14ac:dyDescent="0.25">
      <c r="B36" t="s">
        <v>34</v>
      </c>
      <c r="I36">
        <v>77</v>
      </c>
    </row>
    <row r="37" spans="2:9" x14ac:dyDescent="0.25">
      <c r="B37" t="s">
        <v>33</v>
      </c>
      <c r="I37" s="1">
        <v>3152</v>
      </c>
    </row>
    <row r="38" spans="2:9" x14ac:dyDescent="0.25">
      <c r="B38" t="s">
        <v>35</v>
      </c>
      <c r="I38">
        <v>44</v>
      </c>
    </row>
    <row r="39" spans="2:9" x14ac:dyDescent="0.25">
      <c r="B39" t="s">
        <v>36</v>
      </c>
      <c r="I39">
        <v>17</v>
      </c>
    </row>
    <row r="40" spans="2:9" x14ac:dyDescent="0.25">
      <c r="B40" t="s">
        <v>37</v>
      </c>
      <c r="I40">
        <v>3</v>
      </c>
    </row>
    <row r="41" spans="2:9" x14ac:dyDescent="0.25">
      <c r="B41" t="s">
        <v>32</v>
      </c>
      <c r="I41">
        <v>61</v>
      </c>
    </row>
    <row r="42" spans="2:9" x14ac:dyDescent="0.25">
      <c r="B42" s="1" t="s">
        <v>38</v>
      </c>
      <c r="C42" s="1"/>
      <c r="I42">
        <v>3277</v>
      </c>
    </row>
    <row r="43" spans="2:9" x14ac:dyDescent="0.25">
      <c r="B43" t="s">
        <v>39</v>
      </c>
      <c r="I43">
        <v>102</v>
      </c>
    </row>
    <row r="44" spans="2:9" x14ac:dyDescent="0.25">
      <c r="B44" t="s">
        <v>40</v>
      </c>
      <c r="I44">
        <v>946</v>
      </c>
    </row>
    <row r="45" spans="2:9" x14ac:dyDescent="0.25">
      <c r="B45" t="s">
        <v>41</v>
      </c>
      <c r="I45">
        <v>3</v>
      </c>
    </row>
    <row r="46" spans="2:9" x14ac:dyDescent="0.25">
      <c r="B46" t="s">
        <v>42</v>
      </c>
      <c r="I46">
        <v>2</v>
      </c>
    </row>
    <row r="47" spans="2:9" x14ac:dyDescent="0.25">
      <c r="B47" t="s">
        <v>43</v>
      </c>
      <c r="I47">
        <v>1053</v>
      </c>
    </row>
    <row r="48" spans="2:9" x14ac:dyDescent="0.25">
      <c r="B48" t="s">
        <v>32</v>
      </c>
      <c r="I48">
        <f>I49-I47</f>
        <v>1579</v>
      </c>
    </row>
    <row r="49" spans="2:9" x14ac:dyDescent="0.25">
      <c r="B49" t="s">
        <v>44</v>
      </c>
      <c r="I49" s="1">
        <v>2632</v>
      </c>
    </row>
    <row r="50" spans="2:9" x14ac:dyDescent="0.25">
      <c r="B50" t="s">
        <v>52</v>
      </c>
      <c r="I50">
        <f>I37-I49</f>
        <v>520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BurgShot Homie</dc:creator>
  <cp:lastModifiedBy>BurgShot Homie</cp:lastModifiedBy>
  <dcterms:created xsi:type="dcterms:W3CDTF">2025-07-19T02:29:28Z</dcterms:created>
  <dcterms:modified xsi:type="dcterms:W3CDTF">2025-07-22T23:42:39Z</dcterms:modified>
</cp:coreProperties>
</file>