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0" yWindow="0" windowWidth="28800" windowHeight="15600"/>
  </bookViews>
  <sheets>
    <sheet name="Instructions" sheetId="1" r:id="rId1"/>
    <sheet name="exoplanet" sheetId="2" r:id="rId2"/>
    <sheet name="CO2curve" sheetId="5" r:id="rId3"/>
    <sheet name="Surgeries" sheetId="6" r:id="rId4"/>
    <sheet name="Fishing" sheetId="8" r:id="rId5"/>
  </sheets>
  <definedNames>
    <definedName name="solver_adj" localSheetId="2" hidden="1">CO2curve!$D$6:$D$9</definedName>
    <definedName name="solver_adj" localSheetId="1" hidden="1">exoplanet!$J$49:$J$52</definedName>
    <definedName name="solver_adj" localSheetId="3" hidden="1">Surgeries!$D$11:$G$18</definedName>
    <definedName name="solver_cvg" localSheetId="2" hidden="1">0.0001</definedName>
    <definedName name="solver_cvg" localSheetId="1" hidden="1">0.0001</definedName>
    <definedName name="solver_cvg" localSheetId="3" hidden="1">0.0001</definedName>
    <definedName name="solver_drv" localSheetId="2" hidden="1">1</definedName>
    <definedName name="solver_drv" localSheetId="1" hidden="1">1</definedName>
    <definedName name="solver_drv" localSheetId="3" hidden="1">1</definedName>
    <definedName name="solver_eng" localSheetId="2" hidden="1">3</definedName>
    <definedName name="solver_eng" localSheetId="1" hidden="1">1</definedName>
    <definedName name="solver_eng" localSheetId="3" hidden="1">2</definedName>
    <definedName name="solver_itr" localSheetId="2" hidden="1">2147483647</definedName>
    <definedName name="solver_itr" localSheetId="1" hidden="1">2147483647</definedName>
    <definedName name="solver_itr" localSheetId="3" hidden="1">2147483647</definedName>
    <definedName name="solver_lhs1" localSheetId="2" hidden="1">CO2curve!$D$12</definedName>
    <definedName name="solver_lhs1" localSheetId="3" hidden="1">Surgeries!$D$11:$G$18</definedName>
    <definedName name="solver_lhs10" localSheetId="3" hidden="1">Surgeries!$H$15</definedName>
    <definedName name="solver_lhs11" localSheetId="3" hidden="1">Surgeries!$H$16</definedName>
    <definedName name="solver_lhs12" localSheetId="3" hidden="1">Surgeries!$H$17</definedName>
    <definedName name="solver_lhs13" localSheetId="3" hidden="1">Surgeries!$H$18</definedName>
    <definedName name="solver_lhs2" localSheetId="2" hidden="1">CO2curve!$D$68</definedName>
    <definedName name="solver_lhs2" localSheetId="3" hidden="1">Surgeries!$D$19</definedName>
    <definedName name="solver_lhs3" localSheetId="3" hidden="1">Surgeries!$E$19</definedName>
    <definedName name="solver_lhs4" localSheetId="3" hidden="1">Surgeries!$F$19</definedName>
    <definedName name="solver_lhs5" localSheetId="3" hidden="1">Surgeries!$G$19</definedName>
    <definedName name="solver_lhs6" localSheetId="3" hidden="1">Surgeries!$H$11</definedName>
    <definedName name="solver_lhs7" localSheetId="3" hidden="1">Surgeries!$H$12</definedName>
    <definedName name="solver_lhs8" localSheetId="3" hidden="1">Surgeries!$H$13</definedName>
    <definedName name="solver_lhs9" localSheetId="3" hidden="1">Surgeries!$H$14</definedName>
    <definedName name="solver_lin" localSheetId="2" hidden="1">2</definedName>
    <definedName name="solver_lin" localSheetId="1" hidden="1">2</definedName>
    <definedName name="solver_lin" localSheetId="3" hidden="1">1</definedName>
    <definedName name="solver_mip" localSheetId="2" hidden="1">2147483647</definedName>
    <definedName name="solver_mip" localSheetId="1" hidden="1">2147483647</definedName>
    <definedName name="solver_mip" localSheetId="3" hidden="1">2147483647</definedName>
    <definedName name="solver_mni" localSheetId="2" hidden="1">30</definedName>
    <definedName name="solver_mni" localSheetId="1" hidden="1">30</definedName>
    <definedName name="solver_mni" localSheetId="3" hidden="1">30</definedName>
    <definedName name="solver_mrt" localSheetId="2" hidden="1">0.075</definedName>
    <definedName name="solver_mrt" localSheetId="1" hidden="1">0.075</definedName>
    <definedName name="solver_mrt" localSheetId="3" hidden="1">0.075</definedName>
    <definedName name="solver_msl" localSheetId="2" hidden="1">2</definedName>
    <definedName name="solver_msl" localSheetId="1" hidden="1">2</definedName>
    <definedName name="solver_msl" localSheetId="3" hidden="1">2</definedName>
    <definedName name="solver_neg" localSheetId="2" hidden="1">2</definedName>
    <definedName name="solver_neg" localSheetId="1" hidden="1">2</definedName>
    <definedName name="solver_neg" localSheetId="3" hidden="1">1</definedName>
    <definedName name="solver_nod" localSheetId="2" hidden="1">2147483647</definedName>
    <definedName name="solver_nod" localSheetId="1" hidden="1">2147483647</definedName>
    <definedName name="solver_nod" localSheetId="3" hidden="1">2147483647</definedName>
    <definedName name="solver_num" localSheetId="2" hidden="1">0</definedName>
    <definedName name="solver_num" localSheetId="1" hidden="1">0</definedName>
    <definedName name="solver_num" localSheetId="3" hidden="1">13</definedName>
    <definedName name="solver_opt" localSheetId="2" hidden="1">CO2curve!$E$12</definedName>
    <definedName name="solver_opt" localSheetId="1" hidden="1">exoplanet!$J$54</definedName>
    <definedName name="solver_opt" localSheetId="3" hidden="1">Surgeries!$H$19</definedName>
    <definedName name="solver_pre" localSheetId="2" hidden="1">0.000001</definedName>
    <definedName name="solver_pre" localSheetId="1" hidden="1">0.000001</definedName>
    <definedName name="solver_pre" localSheetId="3" hidden="1">0.000001</definedName>
    <definedName name="solver_rbv" localSheetId="2" hidden="1">1</definedName>
    <definedName name="solver_rbv" localSheetId="1" hidden="1">1</definedName>
    <definedName name="solver_rbv" localSheetId="3" hidden="1">1</definedName>
    <definedName name="solver_rel1" localSheetId="2" hidden="1">2</definedName>
    <definedName name="solver_rel1" localSheetId="3" hidden="1">5</definedName>
    <definedName name="solver_rel10" localSheetId="3" hidden="1">2</definedName>
    <definedName name="solver_rel11" localSheetId="3" hidden="1">2</definedName>
    <definedName name="solver_rel12" localSheetId="3" hidden="1">2</definedName>
    <definedName name="solver_rel13" localSheetId="3" hidden="1">2</definedName>
    <definedName name="solver_rel2" localSheetId="2" hidden="1">2</definedName>
    <definedName name="solver_rel2" localSheetId="3" hidden="1">1</definedName>
    <definedName name="solver_rel3" localSheetId="3" hidden="1">1</definedName>
    <definedName name="solver_rel4" localSheetId="3" hidden="1">1</definedName>
    <definedName name="solver_rel5" localSheetId="3" hidden="1">1</definedName>
    <definedName name="solver_rel6" localSheetId="3" hidden="1">2</definedName>
    <definedName name="solver_rel7" localSheetId="3" hidden="1">2</definedName>
    <definedName name="solver_rel8" localSheetId="3" hidden="1">2</definedName>
    <definedName name="solver_rel9" localSheetId="3" hidden="1">2</definedName>
    <definedName name="solver_rhs1" localSheetId="2" hidden="1">0</definedName>
    <definedName name="solver_rhs1" localSheetId="3" hidden="1">binary</definedName>
    <definedName name="solver_rhs10" localSheetId="3" hidden="1">8.5</definedName>
    <definedName name="solver_rhs11" localSheetId="3" hidden="1">10.5</definedName>
    <definedName name="solver_rhs12" localSheetId="3" hidden="1">6.5</definedName>
    <definedName name="solver_rhs13" localSheetId="3" hidden="1">7.5</definedName>
    <definedName name="solver_rhs2" localSheetId="2" hidden="1">0</definedName>
    <definedName name="solver_rhs2" localSheetId="3" hidden="1">24</definedName>
    <definedName name="solver_rhs3" localSheetId="3" hidden="1">24</definedName>
    <definedName name="solver_rhs4" localSheetId="3" hidden="1">24</definedName>
    <definedName name="solver_rhs5" localSheetId="3" hidden="1">24</definedName>
    <definedName name="solver_rhs6" localSheetId="3" hidden="1">9</definedName>
    <definedName name="solver_rhs7" localSheetId="3" hidden="1">9.5</definedName>
    <definedName name="solver_rhs8" localSheetId="3" hidden="1">10</definedName>
    <definedName name="solver_rhs9" localSheetId="3" hidden="1">8</definedName>
    <definedName name="solver_rlx" localSheetId="2" hidden="1">2</definedName>
    <definedName name="solver_rlx" localSheetId="1" hidden="1">1</definedName>
    <definedName name="solver_rlx" localSheetId="3" hidden="1">2</definedName>
    <definedName name="solver_rsd" localSheetId="2" hidden="1">0</definedName>
    <definedName name="solver_rsd" localSheetId="1" hidden="1">0</definedName>
    <definedName name="solver_rsd" localSheetId="3" hidden="1">0</definedName>
    <definedName name="solver_scl" localSheetId="2" hidden="1">1</definedName>
    <definedName name="solver_scl" localSheetId="1" hidden="1">2</definedName>
    <definedName name="solver_scl" localSheetId="3" hidden="1">1</definedName>
    <definedName name="solver_sho" localSheetId="2" hidden="1">2</definedName>
    <definedName name="solver_sho" localSheetId="1" hidden="1">2</definedName>
    <definedName name="solver_sho" localSheetId="3" hidden="1">2</definedName>
    <definedName name="solver_ssz" localSheetId="2" hidden="1">100</definedName>
    <definedName name="solver_ssz" localSheetId="1" hidden="1">100</definedName>
    <definedName name="solver_ssz" localSheetId="3" hidden="1">100</definedName>
    <definedName name="solver_tim" localSheetId="2" hidden="1">2147483647</definedName>
    <definedName name="solver_tim" localSheetId="1" hidden="1">2147483647</definedName>
    <definedName name="solver_tim" localSheetId="3" hidden="1">2147483647</definedName>
    <definedName name="solver_tol" localSheetId="2" hidden="1">0.01</definedName>
    <definedName name="solver_tol" localSheetId="1" hidden="1">0.01</definedName>
    <definedName name="solver_tol" localSheetId="3" hidden="1">0.01</definedName>
    <definedName name="solver_typ" localSheetId="2" hidden="1">2</definedName>
    <definedName name="solver_typ" localSheetId="1" hidden="1">2</definedName>
    <definedName name="solver_typ" localSheetId="3" hidden="1">2</definedName>
    <definedName name="solver_val" localSheetId="2" hidden="1">0</definedName>
    <definedName name="solver_val" localSheetId="1" hidden="1">0</definedName>
    <definedName name="solver_val" localSheetId="3" hidden="1">0</definedName>
    <definedName name="solver_ver" localSheetId="2" hidden="1">2</definedName>
    <definedName name="solver_ver" localSheetId="1" hidden="1">2</definedName>
    <definedName name="solver_ver" localSheetId="3"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5" l="1"/>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12"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I18" i="8"/>
  <c r="J18" i="8"/>
  <c r="K18" i="8"/>
  <c r="I19" i="8"/>
  <c r="J19" i="8"/>
  <c r="K19" i="8"/>
  <c r="I20" i="8"/>
  <c r="J20" i="8"/>
  <c r="K20" i="8"/>
  <c r="I21" i="8"/>
  <c r="J21" i="8"/>
  <c r="K21" i="8"/>
  <c r="I22" i="8"/>
  <c r="J22" i="8"/>
  <c r="K22" i="8"/>
  <c r="I23" i="8"/>
  <c r="J23" i="8"/>
  <c r="K23" i="8"/>
  <c r="I24" i="8"/>
  <c r="J24" i="8"/>
  <c r="K24" i="8"/>
  <c r="I25" i="8"/>
  <c r="J25" i="8"/>
  <c r="K25" i="8"/>
  <c r="I26" i="8"/>
  <c r="J26" i="8"/>
  <c r="K26" i="8"/>
  <c r="I27" i="8"/>
  <c r="J27" i="8"/>
  <c r="K27" i="8"/>
  <c r="I28" i="8"/>
  <c r="J28" i="8"/>
  <c r="K28" i="8"/>
  <c r="I29" i="8"/>
  <c r="J29" i="8"/>
  <c r="K29" i="8"/>
  <c r="I30" i="8"/>
  <c r="J30" i="8"/>
  <c r="K30" i="8"/>
  <c r="I31" i="8"/>
  <c r="J31" i="8"/>
  <c r="K31" i="8"/>
  <c r="I32" i="8"/>
  <c r="J32" i="8"/>
  <c r="K32" i="8"/>
  <c r="I33" i="8"/>
  <c r="J33" i="8"/>
  <c r="K33" i="8"/>
  <c r="I34" i="8"/>
  <c r="J34" i="8"/>
  <c r="K34" i="8"/>
  <c r="I35" i="8"/>
  <c r="J35" i="8"/>
  <c r="K35" i="8"/>
  <c r="I36" i="8"/>
  <c r="J36" i="8"/>
  <c r="K36" i="8"/>
  <c r="I37" i="8"/>
  <c r="J37" i="8"/>
  <c r="K37" i="8"/>
  <c r="I38" i="8"/>
  <c r="J38" i="8"/>
  <c r="K38" i="8"/>
  <c r="I39" i="8"/>
  <c r="J39" i="8"/>
  <c r="K39" i="8"/>
  <c r="I40" i="8"/>
  <c r="J40" i="8"/>
  <c r="K40" i="8"/>
  <c r="I41" i="8"/>
  <c r="J41" i="8"/>
  <c r="K41" i="8"/>
  <c r="I42" i="8"/>
  <c r="J42" i="8"/>
  <c r="K42" i="8"/>
  <c r="I43" i="8"/>
  <c r="J43" i="8"/>
  <c r="K43" i="8"/>
  <c r="I44" i="8"/>
  <c r="J44" i="8"/>
  <c r="K44" i="8"/>
  <c r="I45" i="8"/>
  <c r="J45" i="8"/>
  <c r="K45" i="8"/>
  <c r="I46" i="8"/>
  <c r="J46" i="8"/>
  <c r="K46" i="8"/>
  <c r="I47" i="8"/>
  <c r="J47" i="8"/>
  <c r="K47" i="8"/>
  <c r="I48" i="8"/>
  <c r="J48" i="8"/>
  <c r="K48" i="8"/>
  <c r="I49" i="8"/>
  <c r="J49" i="8"/>
  <c r="K49" i="8"/>
  <c r="I50" i="8"/>
  <c r="J50" i="8"/>
  <c r="K50" i="8"/>
  <c r="I51" i="8"/>
  <c r="J51" i="8"/>
  <c r="K51" i="8"/>
  <c r="I52" i="8"/>
  <c r="J52" i="8"/>
  <c r="K52" i="8"/>
  <c r="I53" i="8"/>
  <c r="J53" i="8"/>
  <c r="K53" i="8"/>
  <c r="I54" i="8"/>
  <c r="J54" i="8"/>
  <c r="K54" i="8"/>
  <c r="I55" i="8"/>
  <c r="J55" i="8"/>
  <c r="K55" i="8"/>
  <c r="I56" i="8"/>
  <c r="J56" i="8"/>
  <c r="K56" i="8"/>
  <c r="I57" i="8"/>
  <c r="J57" i="8"/>
  <c r="K57" i="8"/>
  <c r="I58" i="8"/>
  <c r="J58" i="8"/>
  <c r="K58" i="8"/>
  <c r="I59" i="8"/>
  <c r="J59" i="8"/>
  <c r="K59" i="8"/>
  <c r="I60" i="8"/>
  <c r="J60" i="8"/>
  <c r="K60" i="8"/>
  <c r="I61" i="8"/>
  <c r="J61" i="8"/>
  <c r="K61" i="8"/>
  <c r="I62" i="8"/>
  <c r="J62" i="8"/>
  <c r="K62" i="8"/>
  <c r="I63" i="8"/>
  <c r="J63" i="8"/>
  <c r="K63" i="8"/>
  <c r="I64" i="8"/>
  <c r="J64" i="8"/>
  <c r="K64" i="8"/>
  <c r="I65" i="8"/>
  <c r="J65" i="8"/>
  <c r="K65" i="8"/>
  <c r="I66" i="8"/>
  <c r="J66" i="8"/>
  <c r="K66" i="8"/>
  <c r="I67" i="8"/>
  <c r="J67" i="8"/>
  <c r="K67" i="8"/>
  <c r="I68" i="8"/>
  <c r="J68" i="8"/>
  <c r="K68" i="8"/>
  <c r="I69" i="8"/>
  <c r="J69" i="8"/>
  <c r="K69" i="8"/>
  <c r="I70" i="8"/>
  <c r="J70" i="8"/>
  <c r="K70" i="8"/>
  <c r="I71" i="8"/>
  <c r="J71" i="8"/>
  <c r="K71" i="8"/>
  <c r="I72" i="8"/>
  <c r="J72" i="8"/>
  <c r="K72" i="8"/>
  <c r="I73" i="8"/>
  <c r="J73" i="8"/>
  <c r="K73" i="8"/>
  <c r="I74" i="8"/>
  <c r="J74" i="8"/>
  <c r="K74" i="8"/>
  <c r="I75" i="8"/>
  <c r="J75" i="8"/>
  <c r="K75" i="8"/>
  <c r="I76" i="8"/>
  <c r="J76" i="8"/>
  <c r="K76" i="8"/>
  <c r="I77" i="8"/>
  <c r="J77" i="8"/>
  <c r="K77" i="8"/>
  <c r="I78" i="8"/>
  <c r="J78" i="8"/>
  <c r="K78" i="8"/>
  <c r="I79" i="8"/>
  <c r="J79" i="8"/>
  <c r="K79" i="8"/>
  <c r="I80" i="8"/>
  <c r="J80" i="8"/>
  <c r="K80" i="8"/>
  <c r="I81" i="8"/>
  <c r="J81" i="8"/>
  <c r="K81" i="8"/>
  <c r="I82" i="8"/>
  <c r="J82" i="8"/>
  <c r="K82" i="8"/>
  <c r="I83" i="8"/>
  <c r="J83" i="8"/>
  <c r="K83" i="8"/>
  <c r="I84" i="8"/>
  <c r="J84" i="8"/>
  <c r="K84" i="8"/>
  <c r="I85" i="8"/>
  <c r="J85" i="8"/>
  <c r="K85" i="8"/>
  <c r="I86" i="8"/>
  <c r="J86" i="8"/>
  <c r="K86" i="8"/>
  <c r="I87" i="8"/>
  <c r="J87" i="8"/>
  <c r="K87" i="8"/>
  <c r="I88" i="8"/>
  <c r="J88" i="8"/>
  <c r="K88" i="8"/>
  <c r="I89" i="8"/>
  <c r="J89" i="8"/>
  <c r="K89" i="8"/>
  <c r="I90" i="8"/>
  <c r="J90" i="8"/>
  <c r="K90" i="8"/>
  <c r="I91" i="8"/>
  <c r="J91" i="8"/>
  <c r="K91" i="8"/>
  <c r="I92" i="8"/>
  <c r="J92" i="8"/>
  <c r="K92" i="8"/>
  <c r="I93" i="8"/>
  <c r="J93" i="8"/>
  <c r="K93" i="8"/>
  <c r="I94" i="8"/>
  <c r="J94" i="8"/>
  <c r="K94" i="8"/>
  <c r="I95" i="8"/>
  <c r="J95" i="8"/>
  <c r="K95" i="8"/>
  <c r="I96" i="8"/>
  <c r="J96" i="8"/>
  <c r="K96" i="8"/>
  <c r="I97" i="8"/>
  <c r="J97" i="8"/>
  <c r="K97" i="8"/>
  <c r="I98" i="8"/>
  <c r="J98" i="8"/>
  <c r="K98" i="8"/>
  <c r="I99" i="8"/>
  <c r="J99" i="8"/>
  <c r="K99" i="8"/>
  <c r="I100" i="8"/>
  <c r="I17" i="8"/>
  <c r="J17" i="8"/>
  <c r="J100" i="8"/>
  <c r="J16" i="8"/>
  <c r="K100" i="8"/>
  <c r="K17" i="8"/>
  <c r="K16" i="8"/>
  <c r="C16" i="8"/>
  <c r="A17" i="8"/>
  <c r="B17" i="8"/>
  <c r="C17" i="8"/>
  <c r="A18" i="8"/>
  <c r="B18" i="8"/>
  <c r="C18" i="8"/>
  <c r="A19" i="8"/>
  <c r="B19" i="8"/>
  <c r="C19" i="8"/>
  <c r="A20" i="8"/>
  <c r="B20" i="8"/>
  <c r="C20" i="8"/>
  <c r="A21" i="8"/>
  <c r="B21" i="8"/>
  <c r="C21" i="8"/>
  <c r="A22" i="8"/>
  <c r="B22" i="8"/>
  <c r="C22" i="8"/>
  <c r="A23" i="8"/>
  <c r="B23" i="8"/>
  <c r="C23" i="8"/>
  <c r="A24" i="8"/>
  <c r="B24" i="8"/>
  <c r="C24" i="8"/>
  <c r="A25" i="8"/>
  <c r="B25" i="8"/>
  <c r="C25" i="8"/>
  <c r="A26" i="8"/>
  <c r="B26" i="8"/>
  <c r="C26" i="8"/>
  <c r="A27" i="8"/>
  <c r="B27" i="8"/>
  <c r="C27" i="8"/>
  <c r="A28" i="8"/>
  <c r="B28" i="8"/>
  <c r="C28" i="8"/>
  <c r="A29" i="8"/>
  <c r="B29" i="8"/>
  <c r="C29" i="8"/>
  <c r="A30" i="8"/>
  <c r="B30" i="8"/>
  <c r="C30" i="8"/>
  <c r="A31" i="8"/>
  <c r="B31" i="8"/>
  <c r="C31" i="8"/>
  <c r="A32" i="8"/>
  <c r="B32" i="8"/>
  <c r="C32" i="8"/>
  <c r="A33" i="8"/>
  <c r="B33" i="8"/>
  <c r="C33" i="8"/>
  <c r="A34" i="8"/>
  <c r="B34" i="8"/>
  <c r="C34" i="8"/>
  <c r="A35" i="8"/>
  <c r="B35" i="8"/>
  <c r="C35" i="8"/>
  <c r="A36" i="8"/>
  <c r="B36" i="8"/>
  <c r="C36" i="8"/>
  <c r="A37" i="8"/>
  <c r="B37" i="8"/>
  <c r="C37" i="8"/>
  <c r="A38" i="8"/>
  <c r="B38" i="8"/>
  <c r="C38" i="8"/>
  <c r="A39" i="8"/>
  <c r="B39" i="8"/>
  <c r="C39" i="8"/>
  <c r="A40" i="8"/>
  <c r="B40" i="8"/>
  <c r="C40" i="8"/>
  <c r="A41" i="8"/>
  <c r="B41" i="8"/>
  <c r="C41" i="8"/>
  <c r="A42" i="8"/>
  <c r="B42" i="8"/>
  <c r="C42" i="8"/>
  <c r="A43" i="8"/>
  <c r="B43" i="8"/>
  <c r="C43" i="8"/>
  <c r="A44" i="8"/>
  <c r="B44" i="8"/>
  <c r="C44" i="8"/>
  <c r="A45" i="8"/>
  <c r="B45" i="8"/>
  <c r="C45" i="8"/>
  <c r="A46" i="8"/>
  <c r="B46" i="8"/>
  <c r="C46" i="8"/>
  <c r="A47" i="8"/>
  <c r="B47" i="8"/>
  <c r="C47" i="8"/>
  <c r="A48" i="8"/>
  <c r="B48" i="8"/>
  <c r="C48" i="8"/>
  <c r="A49" i="8"/>
  <c r="B49" i="8"/>
  <c r="C49" i="8"/>
  <c r="A50" i="8"/>
  <c r="B50" i="8"/>
  <c r="C50" i="8"/>
  <c r="A51" i="8"/>
  <c r="B51" i="8"/>
  <c r="C51" i="8"/>
  <c r="A52" i="8"/>
  <c r="B52" i="8"/>
  <c r="C52" i="8"/>
  <c r="A53" i="8"/>
  <c r="B53" i="8"/>
  <c r="C53" i="8"/>
  <c r="A54" i="8"/>
  <c r="B54" i="8"/>
  <c r="C54" i="8"/>
  <c r="A55" i="8"/>
  <c r="B55" i="8"/>
  <c r="C55" i="8"/>
  <c r="A56" i="8"/>
  <c r="B56" i="8"/>
  <c r="C56" i="8"/>
  <c r="A57" i="8"/>
  <c r="B57" i="8"/>
  <c r="C57" i="8"/>
  <c r="A58" i="8"/>
  <c r="B58" i="8"/>
  <c r="C58" i="8"/>
  <c r="A59" i="8"/>
  <c r="B59" i="8"/>
  <c r="C59" i="8"/>
  <c r="A60" i="8"/>
  <c r="B60" i="8"/>
  <c r="C60" i="8"/>
  <c r="A61" i="8"/>
  <c r="B61" i="8"/>
  <c r="C61" i="8"/>
  <c r="A62" i="8"/>
  <c r="B62" i="8"/>
  <c r="C62" i="8"/>
  <c r="A63" i="8"/>
  <c r="B63" i="8"/>
  <c r="C63" i="8"/>
  <c r="A64" i="8"/>
  <c r="B64" i="8"/>
  <c r="C64" i="8"/>
  <c r="A65" i="8"/>
  <c r="B65" i="8"/>
  <c r="C65" i="8"/>
  <c r="A66" i="8"/>
  <c r="B66" i="8"/>
  <c r="C66" i="8"/>
  <c r="A67" i="8"/>
  <c r="B67" i="8"/>
  <c r="C67" i="8"/>
  <c r="A68" i="8"/>
  <c r="B68" i="8"/>
  <c r="C68" i="8"/>
  <c r="A69" i="8"/>
  <c r="B69" i="8"/>
  <c r="C69" i="8"/>
  <c r="A70" i="8"/>
  <c r="B70" i="8"/>
  <c r="C70" i="8"/>
  <c r="A71" i="8"/>
  <c r="B71" i="8"/>
  <c r="C71" i="8"/>
  <c r="A72" i="8"/>
  <c r="B72" i="8"/>
  <c r="C72" i="8"/>
  <c r="A73" i="8"/>
  <c r="B73" i="8"/>
  <c r="C73" i="8"/>
  <c r="A74" i="8"/>
  <c r="B74" i="8"/>
  <c r="C74" i="8"/>
  <c r="A75" i="8"/>
  <c r="B75" i="8"/>
  <c r="C75" i="8"/>
  <c r="A76" i="8"/>
  <c r="B76" i="8"/>
  <c r="C76" i="8"/>
  <c r="A77" i="8"/>
  <c r="B77" i="8"/>
  <c r="C77" i="8"/>
  <c r="A78" i="8"/>
  <c r="B78" i="8"/>
  <c r="C78" i="8"/>
  <c r="A79" i="8"/>
  <c r="B79" i="8"/>
  <c r="C79" i="8"/>
  <c r="A80" i="8"/>
  <c r="B80" i="8"/>
  <c r="C80" i="8"/>
  <c r="A81" i="8"/>
  <c r="B81" i="8"/>
  <c r="C81" i="8"/>
  <c r="A82" i="8"/>
  <c r="B82" i="8"/>
  <c r="C82" i="8"/>
  <c r="A83" i="8"/>
  <c r="B83" i="8"/>
  <c r="C83" i="8"/>
  <c r="A84" i="8"/>
  <c r="B84" i="8"/>
  <c r="C84" i="8"/>
  <c r="A85" i="8"/>
  <c r="B85" i="8"/>
  <c r="C85" i="8"/>
  <c r="A86" i="8"/>
  <c r="B86" i="8"/>
  <c r="C86" i="8"/>
  <c r="A87" i="8"/>
  <c r="B87" i="8"/>
  <c r="C87" i="8"/>
  <c r="A88" i="8"/>
  <c r="B88" i="8"/>
  <c r="C88" i="8"/>
  <c r="A89" i="8"/>
  <c r="B89" i="8"/>
  <c r="C89" i="8"/>
  <c r="A90" i="8"/>
  <c r="B90" i="8"/>
  <c r="C90" i="8"/>
  <c r="A91" i="8"/>
  <c r="B91" i="8"/>
  <c r="C91" i="8"/>
  <c r="A92" i="8"/>
  <c r="B92" i="8"/>
  <c r="C92" i="8"/>
  <c r="A93" i="8"/>
  <c r="B93" i="8"/>
  <c r="C93" i="8"/>
  <c r="A94" i="8"/>
  <c r="B94" i="8"/>
  <c r="C94" i="8"/>
  <c r="A95" i="8"/>
  <c r="B95" i="8"/>
  <c r="C95" i="8"/>
  <c r="A96" i="8"/>
  <c r="B96" i="8"/>
  <c r="C96" i="8"/>
  <c r="A97" i="8"/>
  <c r="B97" i="8"/>
  <c r="C97" i="8"/>
  <c r="A98" i="8"/>
  <c r="B98" i="8"/>
  <c r="C98" i="8"/>
  <c r="A99" i="8"/>
  <c r="B99" i="8"/>
  <c r="C99" i="8"/>
  <c r="A100" i="8"/>
  <c r="B100" i="8"/>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J54"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5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G15" i="8"/>
  <c r="D66" i="5"/>
  <c r="D67" i="5"/>
  <c r="D68" i="5"/>
  <c r="E12" i="5"/>
  <c r="E19" i="6"/>
  <c r="F19" i="6"/>
  <c r="G19" i="6"/>
  <c r="D19" i="6"/>
  <c r="H19" i="6"/>
  <c r="H18" i="6"/>
  <c r="H17" i="6"/>
  <c r="H16" i="6"/>
  <c r="H15" i="6"/>
  <c r="H14" i="6"/>
  <c r="H13" i="6"/>
  <c r="H12" i="6"/>
  <c r="H11" i="6"/>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15" i="2"/>
  <c r="I21" i="2"/>
  <c r="C100" i="8"/>
</calcChain>
</file>

<file path=xl/sharedStrings.xml><?xml version="1.0" encoding="utf-8"?>
<sst xmlns="http://schemas.openxmlformats.org/spreadsheetml/2006/main" count="104" uniqueCount="89">
  <si>
    <t>Math 319 Take-Home Final</t>
  </si>
  <si>
    <t>Instructions:</t>
  </si>
  <si>
    <t>You may ask Prof. Ross questions via email or in person, but you may not communicate with anyone else about the exam.</t>
  </si>
  <si>
    <t>You may use Excel help files and things posted on the Internet or in libraries.</t>
  </si>
  <si>
    <t>You may use files that I have sent out (e.g. things done in class).</t>
  </si>
  <si>
    <t>Day</t>
  </si>
  <si>
    <t>Velocity (m/s)</t>
  </si>
  <si>
    <t>One way that astronomers detect exoplanets (planets around other stars) is by watching the planet pull the star</t>
  </si>
  <si>
    <t>how long each oscillation takes, in contrast to some of the examples and homework problems we worked on.</t>
  </si>
  <si>
    <t>If exoplanets aren't your thing, feel free to suggest a different type of data set to me that has the same basic behavior.</t>
  </si>
  <si>
    <t>Year</t>
  </si>
  <si>
    <t>ActualCO2</t>
  </si>
  <si>
    <t>If you fit an exponential trendline to it, you'll notice the curves don't quite match.</t>
  </si>
  <si>
    <t>This is because the data has a nonzero asymptote to the left (years much earlier than 1958).</t>
  </si>
  <si>
    <t>Fit a model that accounts for this.</t>
  </si>
  <si>
    <t>in an oscillatory way. Here is real data about a particular star. Notice that we don't know</t>
  </si>
  <si>
    <t>b) Is there evidence that the star is being pulled more weakly by a second planet? Explain.</t>
  </si>
  <si>
    <t>a) Fit a curve to it.</t>
  </si>
  <si>
    <t>This data (real but simplified) shows how much carbon dioxide is in the atmosphere.</t>
  </si>
  <si>
    <t>Surgery#</t>
  </si>
  <si>
    <t>Operating room #1 costs $1000/hour; room #2 costs $2000/hour; room #3 costs $3000/hour; room #4 costs $4000/hour.</t>
  </si>
  <si>
    <t>You don't need to decide which surgery goes first, second, third, etc. in each room.</t>
  </si>
  <si>
    <t>They have 4 operating rooms, each of which is available for at most 24 hours tomorrow.</t>
  </si>
  <si>
    <t>If scheduling surgeries isn't your thing, feel free to suggest an alternate but similar problem to me.</t>
  </si>
  <si>
    <t>A hospital has a list of 8 surgeries that need to be performed tomorrow (not real data).</t>
  </si>
  <si>
    <t>Decide which O.R. each surgery gets put in, to minimize overall cost.</t>
  </si>
  <si>
    <t>Suppose a fish population has a carrying capacity of 100 (units: bajillions of fish).</t>
  </si>
  <si>
    <t>It also has a multiplicative growth constant ("k" value, not "k_1" in the slides) of 0.13, and it starts with a population of 60.</t>
  </si>
  <si>
    <t>Some international policies say that each year's catch of fish should be equal to the Delta value when the population is at half of its carrying capacity (50 in this case).</t>
  </si>
  <si>
    <t>a) What happens to the fish population using this fixed-amount-per-year harvest, starting at a population of 60?</t>
  </si>
  <si>
    <t>b) What happens to the fish population using this fixed-amount-per-year harvest, starting at a population of 49 ?</t>
  </si>
  <si>
    <t>c) What do you think of this policy?</t>
  </si>
  <si>
    <t>Instead of just watching the fish population, we are going to harvest them, a fixed amount each year (instead of varying the catch size according to current population).</t>
  </si>
  <si>
    <t>O.R. #1</t>
  </si>
  <si>
    <t>Hours Required if assigned to:</t>
  </si>
  <si>
    <t>O.R. #2</t>
  </si>
  <si>
    <t>O.R. #3</t>
  </si>
  <si>
    <t>O.R. #4</t>
  </si>
  <si>
    <t>Note: as it is, each surgery takes the same amount of time regardless of which room it's assigned to.</t>
  </si>
  <si>
    <t>My laying out a table of apparently redundant information is actually a hint as</t>
  </si>
  <si>
    <t>to a good way to structure the problem.</t>
  </si>
  <si>
    <t>Exoplanets</t>
  </si>
  <si>
    <t>Carbon Dioxide</t>
  </si>
  <si>
    <t>Commercial Fishing Policies</t>
  </si>
  <si>
    <t>Name:</t>
  </si>
  <si>
    <t>Adams</t>
  </si>
  <si>
    <t>Alexander</t>
  </si>
  <si>
    <t>Vshift</t>
  </si>
  <si>
    <t>Amplitude</t>
  </si>
  <si>
    <t>Phase</t>
  </si>
  <si>
    <t>Frequency</t>
  </si>
  <si>
    <t>Predicted</t>
  </si>
  <si>
    <t>Residual</t>
  </si>
  <si>
    <t>Sum of Squares:</t>
  </si>
  <si>
    <t>The minimized solution is $146,500 as an operating budget per day.</t>
  </si>
  <si>
    <t>Each 1 represents a surgery going on, and a zero represents no surgery (all according to the table).</t>
  </si>
  <si>
    <t>Done</t>
  </si>
  <si>
    <t>Throughout, these colors signify:</t>
  </si>
  <si>
    <t>Constraint Variable</t>
  </si>
  <si>
    <t>Word answers</t>
  </si>
  <si>
    <t>Objective Function</t>
  </si>
  <si>
    <t>Decsion Variables</t>
  </si>
  <si>
    <t>Exponential Predicted</t>
  </si>
  <si>
    <t>Exponential Residual</t>
  </si>
  <si>
    <t>Sum of Squares (Exponential)</t>
  </si>
  <si>
    <t>Exoplanet</t>
  </si>
  <si>
    <t>CO2Curve</t>
  </si>
  <si>
    <t>Surgeries</t>
  </si>
  <si>
    <t>Fishing</t>
  </si>
  <si>
    <t>Fish</t>
  </si>
  <si>
    <t>Harvest Amount</t>
  </si>
  <si>
    <t>Fish After Harvest</t>
  </si>
  <si>
    <t>Rate of Change</t>
  </si>
  <si>
    <t>Population Capacity</t>
  </si>
  <si>
    <t>Explanation:</t>
  </si>
  <si>
    <t>Expected</t>
  </si>
  <si>
    <t>Vscale</t>
  </si>
  <si>
    <t>Hshift</t>
  </si>
  <si>
    <t>Sum of Squares</t>
  </si>
  <si>
    <t>There is definitely an exoplanet here. You can see that the smooth line that should approximate</t>
  </si>
  <si>
    <t>the movement of the star does not approximate it so well. In the second graph and table, you can</t>
  </si>
  <si>
    <t>see that a second object is causing a secondary cosine-wave type movement inside the sine-wave</t>
  </si>
  <si>
    <t>Hscale</t>
  </si>
  <si>
    <t>The fish population as well as the harvest increases steadily, with the harvest approaching 0.5 bajillion fish after 84 years and the population approaching its capacity.</t>
  </si>
  <si>
    <t>The first year no fish can be caught, but after this, both amounts steadily increase, approaching the same numbers as with the case of 60.</t>
  </si>
  <si>
    <t>It's interesting because an increasing number of fish can be caught each year and the fish population increases steadily as well. No matter what the population is initially, fishers can catch and the population can grow unless the initial</t>
  </si>
  <si>
    <t>population is below the half-capacity mark.</t>
  </si>
  <si>
    <t>movement caused by another planet. This would likely be more apparent if the measurements were reular throughout the day…</t>
  </si>
  <si>
    <t>This solution accounts for a non-zero asymptote in the way-back times of 280pp/m.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</si>
</sst>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rgb="FFFF6600"/>
        <bgColor indexed="64"/>
      </patternFill>
    </fill>
    <fill>
      <patternFill patternType="solid">
        <fgColor theme="3" tint="0.59999389629810485"/>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Fill="1"/>
    <xf numFmtId="164" fontId="0" fillId="5" borderId="0" xfId="0" applyNumberFormat="1" applyFill="1"/>
    <xf numFmtId="0" fontId="0" fillId="7" borderId="0" xfId="0" applyFill="1"/>
    <xf numFmtId="0" fontId="0" fillId="8" borderId="0" xfId="0" applyFill="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exoplanet!$B$14</c:f>
              <c:strCache>
                <c:ptCount val="1"/>
                <c:pt idx="0">
                  <c:v>Velocity (m/s)</c:v>
                </c:pt>
              </c:strCache>
            </c:strRef>
          </c:tx>
          <c:marker>
            <c:symbol val="none"/>
          </c:marker>
          <c:val>
            <c:numRef>
              <c:f>exoplanet!$B$15:$B$46</c:f>
              <c:numCache>
                <c:formatCode>General</c:formatCode>
                <c:ptCount val="32"/>
                <c:pt idx="0">
                  <c:v>-20.2</c:v>
                </c:pt>
                <c:pt idx="1">
                  <c:v>-8.1</c:v>
                </c:pt>
                <c:pt idx="2">
                  <c:v>5.6</c:v>
                </c:pt>
                <c:pt idx="3">
                  <c:v>56.4</c:v>
                </c:pt>
                <c:pt idx="4">
                  <c:v>66.8</c:v>
                </c:pt>
                <c:pt idx="5">
                  <c:v>-35.1</c:v>
                </c:pt>
                <c:pt idx="6">
                  <c:v>-42.6</c:v>
                </c:pt>
                <c:pt idx="7">
                  <c:v>-33.5</c:v>
                </c:pt>
                <c:pt idx="8">
                  <c:v>-27.5</c:v>
                </c:pt>
                <c:pt idx="9">
                  <c:v>-22.7</c:v>
                </c:pt>
                <c:pt idx="10">
                  <c:v>45.3</c:v>
                </c:pt>
                <c:pt idx="11">
                  <c:v>47.6</c:v>
                </c:pt>
                <c:pt idx="12">
                  <c:v>56.2</c:v>
                </c:pt>
                <c:pt idx="13">
                  <c:v>65.3</c:v>
                </c:pt>
                <c:pt idx="14">
                  <c:v>62.5</c:v>
                </c:pt>
                <c:pt idx="15">
                  <c:v>-22.6</c:v>
                </c:pt>
                <c:pt idx="16">
                  <c:v>-31.7</c:v>
                </c:pt>
                <c:pt idx="17">
                  <c:v>-44.1</c:v>
                </c:pt>
                <c:pt idx="18">
                  <c:v>-37.1</c:v>
                </c:pt>
                <c:pt idx="19">
                  <c:v>-35.3</c:v>
                </c:pt>
                <c:pt idx="20">
                  <c:v>25.1</c:v>
                </c:pt>
                <c:pt idx="21">
                  <c:v>35.7</c:v>
                </c:pt>
                <c:pt idx="22">
                  <c:v>41.2</c:v>
                </c:pt>
                <c:pt idx="23">
                  <c:v>61.3</c:v>
                </c:pt>
                <c:pt idx="24">
                  <c:v>56.9</c:v>
                </c:pt>
                <c:pt idx="25">
                  <c:v>51.0</c:v>
                </c:pt>
                <c:pt idx="26">
                  <c:v>-2.5</c:v>
                </c:pt>
                <c:pt idx="27">
                  <c:v>-4.6</c:v>
                </c:pt>
                <c:pt idx="28">
                  <c:v>-38.5</c:v>
                </c:pt>
                <c:pt idx="29">
                  <c:v>-48.7</c:v>
                </c:pt>
                <c:pt idx="30">
                  <c:v>2.7</c:v>
                </c:pt>
                <c:pt idx="31">
                  <c:v>17.6</c:v>
                </c:pt>
              </c:numCache>
            </c:numRef>
          </c:val>
          <c:smooth val="0"/>
        </c:ser>
        <c:ser>
          <c:idx val="1"/>
          <c:order val="1"/>
          <c:tx>
            <c:strRef>
              <c:f>exoplanet!$C$14</c:f>
              <c:strCache>
                <c:ptCount val="1"/>
              </c:strCache>
            </c:strRef>
          </c:tx>
          <c:marker>
            <c:symbol val="none"/>
          </c:marker>
          <c:val>
            <c:numRef>
              <c:f>exoplanet!$C$15:$C$46</c:f>
              <c:numCache>
                <c:formatCode>General</c:formatCode>
                <c:ptCount val="32"/>
              </c:numCache>
            </c:numRef>
          </c:val>
          <c:smooth val="0"/>
        </c:ser>
        <c:ser>
          <c:idx val="2"/>
          <c:order val="2"/>
          <c:tx>
            <c:strRef>
              <c:f>exoplanet!$D$14</c:f>
              <c:strCache>
                <c:ptCount val="1"/>
                <c:pt idx="0">
                  <c:v>Predicted</c:v>
                </c:pt>
              </c:strCache>
            </c:strRef>
          </c:tx>
          <c:marker>
            <c:symbol val="none"/>
          </c:marker>
          <c:val>
            <c:numRef>
              <c:f>exoplanet!$D$15:$D$46</c:f>
              <c:numCache>
                <c:formatCode>General</c:formatCode>
                <c:ptCount val="32"/>
                <c:pt idx="0">
                  <c:v>-15.79089497033359</c:v>
                </c:pt>
                <c:pt idx="1">
                  <c:v>-8.030503541534905</c:v>
                </c:pt>
                <c:pt idx="2">
                  <c:v>0.123078409841177</c:v>
                </c:pt>
                <c:pt idx="3">
                  <c:v>58.15447278602358</c:v>
                </c:pt>
                <c:pt idx="4">
                  <c:v>62.0952518118154</c:v>
                </c:pt>
                <c:pt idx="5">
                  <c:v>-31.8577568112929</c:v>
                </c:pt>
                <c:pt idx="6">
                  <c:v>-37.08872061987865</c:v>
                </c:pt>
                <c:pt idx="7">
                  <c:v>-32.2917163066356</c:v>
                </c:pt>
                <c:pt idx="8">
                  <c:v>-26.2126662969932</c:v>
                </c:pt>
                <c:pt idx="9">
                  <c:v>-19.34342147805</c:v>
                </c:pt>
                <c:pt idx="10">
                  <c:v>44.06315006542732</c:v>
                </c:pt>
                <c:pt idx="11">
                  <c:v>50.40851042381863</c:v>
                </c:pt>
                <c:pt idx="12">
                  <c:v>55.8710558389818</c:v>
                </c:pt>
                <c:pt idx="13">
                  <c:v>58.49429654079555</c:v>
                </c:pt>
                <c:pt idx="14">
                  <c:v>53.57846244144307</c:v>
                </c:pt>
                <c:pt idx="15">
                  <c:v>-22.46160644411711</c:v>
                </c:pt>
                <c:pt idx="16">
                  <c:v>-28.99983437711008</c:v>
                </c:pt>
                <c:pt idx="17">
                  <c:v>-43.15845753003428</c:v>
                </c:pt>
                <c:pt idx="18">
                  <c:v>-39.5710375380174</c:v>
                </c:pt>
                <c:pt idx="19">
                  <c:v>-34.90174507889525</c:v>
                </c:pt>
                <c:pt idx="20">
                  <c:v>25.42841631013972</c:v>
                </c:pt>
                <c:pt idx="21">
                  <c:v>33.33257236958808</c:v>
                </c:pt>
                <c:pt idx="22">
                  <c:v>40.72676355312613</c:v>
                </c:pt>
                <c:pt idx="23">
                  <c:v>65.94496404042186</c:v>
                </c:pt>
                <c:pt idx="24">
                  <c:v>63.80651456646327</c:v>
                </c:pt>
                <c:pt idx="25">
                  <c:v>60.49270711412135</c:v>
                </c:pt>
                <c:pt idx="26">
                  <c:v>-3.510686940272809</c:v>
                </c:pt>
                <c:pt idx="27">
                  <c:v>-11.51235718480754</c:v>
                </c:pt>
                <c:pt idx="28">
                  <c:v>-46.94266921144641</c:v>
                </c:pt>
                <c:pt idx="29">
                  <c:v>-46.325053542718</c:v>
                </c:pt>
                <c:pt idx="30">
                  <c:v>4.734132036765786</c:v>
                </c:pt>
                <c:pt idx="31">
                  <c:v>13.14352320386732</c:v>
                </c:pt>
              </c:numCache>
            </c:numRef>
          </c:val>
          <c:smooth val="0"/>
        </c:ser>
        <c:dLbls>
          <c:showLegendKey val="0"/>
          <c:showVal val="0"/>
          <c:showCatName val="0"/>
          <c:showSerName val="0"/>
          <c:showPercent val="0"/>
          <c:showBubbleSize val="0"/>
        </c:dLbls>
        <c:marker val="1"/>
        <c:smooth val="0"/>
        <c:axId val="408068312"/>
        <c:axId val="408065272"/>
      </c:lineChart>
      <c:catAx>
        <c:axId val="408068312"/>
        <c:scaling>
          <c:orientation val="minMax"/>
        </c:scaling>
        <c:delete val="0"/>
        <c:axPos val="b"/>
        <c:majorTickMark val="out"/>
        <c:minorTickMark val="none"/>
        <c:tickLblPos val="nextTo"/>
        <c:crossAx val="408065272"/>
        <c:crosses val="autoZero"/>
        <c:auto val="1"/>
        <c:lblAlgn val="ctr"/>
        <c:lblOffset val="100"/>
        <c:noMultiLvlLbl val="0"/>
      </c:catAx>
      <c:valAx>
        <c:axId val="408065272"/>
        <c:scaling>
          <c:orientation val="minMax"/>
        </c:scaling>
        <c:delete val="0"/>
        <c:axPos val="l"/>
        <c:majorGridlines/>
        <c:numFmt formatCode="General" sourceLinked="1"/>
        <c:majorTickMark val="out"/>
        <c:minorTickMark val="none"/>
        <c:tickLblPos val="nextTo"/>
        <c:crossAx val="408068312"/>
        <c:crosses val="autoZero"/>
        <c:crossBetween val="between"/>
      </c:valAx>
    </c:plotArea>
    <c:legend>
      <c:legendPos val="r"/>
      <c:legendEntry>
        <c:idx val="1"/>
        <c:delete val="1"/>
      </c:legendEntry>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exoplanet!$B$49</c:f>
              <c:strCache>
                <c:ptCount val="1"/>
                <c:pt idx="0">
                  <c:v>Residual</c:v>
                </c:pt>
              </c:strCache>
            </c:strRef>
          </c:tx>
          <c:spPr>
            <a:ln w="47625">
              <a:noFill/>
            </a:ln>
          </c:spPr>
          <c:xVal>
            <c:numRef>
              <c:f>exoplanet!$A$50:$A$81</c:f>
              <c:numCache>
                <c:formatCode>General</c:formatCode>
                <c:ptCount val="32"/>
                <c:pt idx="0">
                  <c:v>0.6</c:v>
                </c:pt>
                <c:pt idx="1">
                  <c:v>0.7</c:v>
                </c:pt>
                <c:pt idx="2">
                  <c:v>0.8</c:v>
                </c:pt>
                <c:pt idx="3">
                  <c:v>1.6</c:v>
                </c:pt>
                <c:pt idx="4">
                  <c:v>1.7</c:v>
                </c:pt>
                <c:pt idx="5">
                  <c:v>3.6</c:v>
                </c:pt>
                <c:pt idx="6">
                  <c:v>3.7</c:v>
                </c:pt>
                <c:pt idx="7">
                  <c:v>4.6</c:v>
                </c:pt>
                <c:pt idx="8">
                  <c:v>4.7</c:v>
                </c:pt>
                <c:pt idx="9">
                  <c:v>4.8</c:v>
                </c:pt>
                <c:pt idx="10">
                  <c:v>5.6</c:v>
                </c:pt>
                <c:pt idx="11">
                  <c:v>5.7</c:v>
                </c:pt>
                <c:pt idx="12">
                  <c:v>5.8</c:v>
                </c:pt>
                <c:pt idx="13">
                  <c:v>6.6</c:v>
                </c:pt>
                <c:pt idx="14">
                  <c:v>6.7</c:v>
                </c:pt>
                <c:pt idx="15">
                  <c:v>7.7</c:v>
                </c:pt>
                <c:pt idx="16">
                  <c:v>7.8</c:v>
                </c:pt>
                <c:pt idx="17">
                  <c:v>8.6</c:v>
                </c:pt>
                <c:pt idx="18">
                  <c:v>8.7</c:v>
                </c:pt>
                <c:pt idx="19">
                  <c:v>8.8</c:v>
                </c:pt>
                <c:pt idx="20">
                  <c:v>9.6</c:v>
                </c:pt>
                <c:pt idx="21">
                  <c:v>9.7</c:v>
                </c:pt>
                <c:pt idx="22">
                  <c:v>9.8</c:v>
                </c:pt>
                <c:pt idx="23">
                  <c:v>10.6</c:v>
                </c:pt>
                <c:pt idx="24">
                  <c:v>10.7</c:v>
                </c:pt>
                <c:pt idx="25">
                  <c:v>10.8</c:v>
                </c:pt>
                <c:pt idx="26">
                  <c:v>11.7</c:v>
                </c:pt>
                <c:pt idx="27">
                  <c:v>11.8</c:v>
                </c:pt>
                <c:pt idx="28">
                  <c:v>12.6</c:v>
                </c:pt>
                <c:pt idx="29">
                  <c:v>12.7</c:v>
                </c:pt>
                <c:pt idx="30">
                  <c:v>13.6</c:v>
                </c:pt>
                <c:pt idx="31">
                  <c:v>13.7</c:v>
                </c:pt>
              </c:numCache>
            </c:numRef>
          </c:xVal>
          <c:yVal>
            <c:numRef>
              <c:f>exoplanet!$B$50:$B$81</c:f>
              <c:numCache>
                <c:formatCode>General</c:formatCode>
                <c:ptCount val="32"/>
                <c:pt idx="0">
                  <c:v>-4.40910502966641</c:v>
                </c:pt>
                <c:pt idx="1">
                  <c:v>-0.0694964584650943</c:v>
                </c:pt>
                <c:pt idx="2">
                  <c:v>5.476921590158822</c:v>
                </c:pt>
                <c:pt idx="3">
                  <c:v>-1.754472786023584</c:v>
                </c:pt>
                <c:pt idx="4">
                  <c:v>4.704748188184602</c:v>
                </c:pt>
                <c:pt idx="5">
                  <c:v>-3.2422431887071</c:v>
                </c:pt>
                <c:pt idx="6">
                  <c:v>-5.51127938012135</c:v>
                </c:pt>
                <c:pt idx="7">
                  <c:v>-1.208283693364393</c:v>
                </c:pt>
                <c:pt idx="8">
                  <c:v>-1.287333703006801</c:v>
                </c:pt>
                <c:pt idx="9">
                  <c:v>-3.356578521949999</c:v>
                </c:pt>
                <c:pt idx="10">
                  <c:v>1.236849934572682</c:v>
                </c:pt>
                <c:pt idx="11">
                  <c:v>-2.808510423818625</c:v>
                </c:pt>
                <c:pt idx="12">
                  <c:v>0.328944161018207</c:v>
                </c:pt>
                <c:pt idx="13">
                  <c:v>6.805703459204452</c:v>
                </c:pt>
                <c:pt idx="14">
                  <c:v>8.921537558556934</c:v>
                </c:pt>
                <c:pt idx="15">
                  <c:v>-0.138393555882892</c:v>
                </c:pt>
                <c:pt idx="16">
                  <c:v>-2.700165622889923</c:v>
                </c:pt>
                <c:pt idx="17">
                  <c:v>-0.941542469965718</c:v>
                </c:pt>
                <c:pt idx="18">
                  <c:v>2.471037538017398</c:v>
                </c:pt>
                <c:pt idx="19">
                  <c:v>-0.398254921104744</c:v>
                </c:pt>
                <c:pt idx="20">
                  <c:v>-0.328416310139715</c:v>
                </c:pt>
                <c:pt idx="21">
                  <c:v>2.367427630411917</c:v>
                </c:pt>
                <c:pt idx="22">
                  <c:v>0.473236446873869</c:v>
                </c:pt>
                <c:pt idx="23">
                  <c:v>-4.644964040421868</c:v>
                </c:pt>
                <c:pt idx="24">
                  <c:v>-6.906514566463272</c:v>
                </c:pt>
                <c:pt idx="25">
                  <c:v>-9.492707114121358</c:v>
                </c:pt>
                <c:pt idx="26">
                  <c:v>1.010686940272809</c:v>
                </c:pt>
                <c:pt idx="27">
                  <c:v>6.912357184807545</c:v>
                </c:pt>
                <c:pt idx="28">
                  <c:v>8.442669211446407</c:v>
                </c:pt>
                <c:pt idx="29">
                  <c:v>-2.374946457282007</c:v>
                </c:pt>
                <c:pt idx="30">
                  <c:v>-2.034132036765786</c:v>
                </c:pt>
                <c:pt idx="31">
                  <c:v>4.456476796132685</c:v>
                </c:pt>
              </c:numCache>
            </c:numRef>
          </c:yVal>
          <c:smooth val="0"/>
        </c:ser>
        <c:ser>
          <c:idx val="1"/>
          <c:order val="1"/>
          <c:tx>
            <c:strRef>
              <c:f>exoplanet!$C$49</c:f>
              <c:strCache>
                <c:ptCount val="1"/>
              </c:strCache>
            </c:strRef>
          </c:tx>
          <c:spPr>
            <a:ln w="47625">
              <a:noFill/>
            </a:ln>
          </c:spPr>
          <c:xVal>
            <c:numRef>
              <c:f>exoplanet!$A$50:$A$81</c:f>
              <c:numCache>
                <c:formatCode>General</c:formatCode>
                <c:ptCount val="32"/>
                <c:pt idx="0">
                  <c:v>0.6</c:v>
                </c:pt>
                <c:pt idx="1">
                  <c:v>0.7</c:v>
                </c:pt>
                <c:pt idx="2">
                  <c:v>0.8</c:v>
                </c:pt>
                <c:pt idx="3">
                  <c:v>1.6</c:v>
                </c:pt>
                <c:pt idx="4">
                  <c:v>1.7</c:v>
                </c:pt>
                <c:pt idx="5">
                  <c:v>3.6</c:v>
                </c:pt>
                <c:pt idx="6">
                  <c:v>3.7</c:v>
                </c:pt>
                <c:pt idx="7">
                  <c:v>4.6</c:v>
                </c:pt>
                <c:pt idx="8">
                  <c:v>4.7</c:v>
                </c:pt>
                <c:pt idx="9">
                  <c:v>4.8</c:v>
                </c:pt>
                <c:pt idx="10">
                  <c:v>5.6</c:v>
                </c:pt>
                <c:pt idx="11">
                  <c:v>5.7</c:v>
                </c:pt>
                <c:pt idx="12">
                  <c:v>5.8</c:v>
                </c:pt>
                <c:pt idx="13">
                  <c:v>6.6</c:v>
                </c:pt>
                <c:pt idx="14">
                  <c:v>6.7</c:v>
                </c:pt>
                <c:pt idx="15">
                  <c:v>7.7</c:v>
                </c:pt>
                <c:pt idx="16">
                  <c:v>7.8</c:v>
                </c:pt>
                <c:pt idx="17">
                  <c:v>8.6</c:v>
                </c:pt>
                <c:pt idx="18">
                  <c:v>8.7</c:v>
                </c:pt>
                <c:pt idx="19">
                  <c:v>8.8</c:v>
                </c:pt>
                <c:pt idx="20">
                  <c:v>9.6</c:v>
                </c:pt>
                <c:pt idx="21">
                  <c:v>9.7</c:v>
                </c:pt>
                <c:pt idx="22">
                  <c:v>9.8</c:v>
                </c:pt>
                <c:pt idx="23">
                  <c:v>10.6</c:v>
                </c:pt>
                <c:pt idx="24">
                  <c:v>10.7</c:v>
                </c:pt>
                <c:pt idx="25">
                  <c:v>10.8</c:v>
                </c:pt>
                <c:pt idx="26">
                  <c:v>11.7</c:v>
                </c:pt>
                <c:pt idx="27">
                  <c:v>11.8</c:v>
                </c:pt>
                <c:pt idx="28">
                  <c:v>12.6</c:v>
                </c:pt>
                <c:pt idx="29">
                  <c:v>12.7</c:v>
                </c:pt>
                <c:pt idx="30">
                  <c:v>13.6</c:v>
                </c:pt>
                <c:pt idx="31">
                  <c:v>13.7</c:v>
                </c:pt>
              </c:numCache>
            </c:numRef>
          </c:xVal>
          <c:yVal>
            <c:numRef>
              <c:f>exoplanet!$C$50:$C$81</c:f>
              <c:numCache>
                <c:formatCode>General</c:formatCode>
                <c:ptCount val="32"/>
              </c:numCache>
            </c:numRef>
          </c:yVal>
          <c:smooth val="0"/>
        </c:ser>
        <c:ser>
          <c:idx val="2"/>
          <c:order val="2"/>
          <c:tx>
            <c:strRef>
              <c:f>exoplanet!$D$49</c:f>
              <c:strCache>
                <c:ptCount val="1"/>
                <c:pt idx="0">
                  <c:v>Expected</c:v>
                </c:pt>
              </c:strCache>
            </c:strRef>
          </c:tx>
          <c:spPr>
            <a:ln w="47625">
              <a:solidFill>
                <a:srgbClr val="FF0000"/>
              </a:solidFill>
            </a:ln>
          </c:spPr>
          <c:xVal>
            <c:numRef>
              <c:f>exoplanet!$A$50:$A$81</c:f>
              <c:numCache>
                <c:formatCode>General</c:formatCode>
                <c:ptCount val="32"/>
                <c:pt idx="0">
                  <c:v>0.6</c:v>
                </c:pt>
                <c:pt idx="1">
                  <c:v>0.7</c:v>
                </c:pt>
                <c:pt idx="2">
                  <c:v>0.8</c:v>
                </c:pt>
                <c:pt idx="3">
                  <c:v>1.6</c:v>
                </c:pt>
                <c:pt idx="4">
                  <c:v>1.7</c:v>
                </c:pt>
                <c:pt idx="5">
                  <c:v>3.6</c:v>
                </c:pt>
                <c:pt idx="6">
                  <c:v>3.7</c:v>
                </c:pt>
                <c:pt idx="7">
                  <c:v>4.6</c:v>
                </c:pt>
                <c:pt idx="8">
                  <c:v>4.7</c:v>
                </c:pt>
                <c:pt idx="9">
                  <c:v>4.8</c:v>
                </c:pt>
                <c:pt idx="10">
                  <c:v>5.6</c:v>
                </c:pt>
                <c:pt idx="11">
                  <c:v>5.7</c:v>
                </c:pt>
                <c:pt idx="12">
                  <c:v>5.8</c:v>
                </c:pt>
                <c:pt idx="13">
                  <c:v>6.6</c:v>
                </c:pt>
                <c:pt idx="14">
                  <c:v>6.7</c:v>
                </c:pt>
                <c:pt idx="15">
                  <c:v>7.7</c:v>
                </c:pt>
                <c:pt idx="16">
                  <c:v>7.8</c:v>
                </c:pt>
                <c:pt idx="17">
                  <c:v>8.6</c:v>
                </c:pt>
                <c:pt idx="18">
                  <c:v>8.7</c:v>
                </c:pt>
                <c:pt idx="19">
                  <c:v>8.8</c:v>
                </c:pt>
                <c:pt idx="20">
                  <c:v>9.6</c:v>
                </c:pt>
                <c:pt idx="21">
                  <c:v>9.7</c:v>
                </c:pt>
                <c:pt idx="22">
                  <c:v>9.8</c:v>
                </c:pt>
                <c:pt idx="23">
                  <c:v>10.6</c:v>
                </c:pt>
                <c:pt idx="24">
                  <c:v>10.7</c:v>
                </c:pt>
                <c:pt idx="25">
                  <c:v>10.8</c:v>
                </c:pt>
                <c:pt idx="26">
                  <c:v>11.7</c:v>
                </c:pt>
                <c:pt idx="27">
                  <c:v>11.8</c:v>
                </c:pt>
                <c:pt idx="28">
                  <c:v>12.6</c:v>
                </c:pt>
                <c:pt idx="29">
                  <c:v>12.7</c:v>
                </c:pt>
                <c:pt idx="30">
                  <c:v>13.6</c:v>
                </c:pt>
                <c:pt idx="31">
                  <c:v>13.7</c:v>
                </c:pt>
              </c:numCache>
            </c:numRef>
          </c:xVal>
          <c:yVal>
            <c:numRef>
              <c:f>exoplanet!$D$50:$D$81</c:f>
              <c:numCache>
                <c:formatCode>General</c:formatCode>
                <c:ptCount val="32"/>
                <c:pt idx="0">
                  <c:v>-1.052543690573554</c:v>
                </c:pt>
                <c:pt idx="1">
                  <c:v>-0.241151774980502</c:v>
                </c:pt>
                <c:pt idx="2">
                  <c:v>0.580921206915046</c:v>
                </c:pt>
                <c:pt idx="3">
                  <c:v>2.978115579621263</c:v>
                </c:pt>
                <c:pt idx="4">
                  <c:v>2.491927466076298</c:v>
                </c:pt>
                <c:pt idx="5">
                  <c:v>1.769846906371641</c:v>
                </c:pt>
                <c:pt idx="6">
                  <c:v>2.415439491382702</c:v>
                </c:pt>
                <c:pt idx="7">
                  <c:v>0.68908527847533</c:v>
                </c:pt>
                <c:pt idx="8">
                  <c:v>-0.130900077274918</c:v>
                </c:pt>
                <c:pt idx="9">
                  <c:v>-0.946397322818556</c:v>
                </c:pt>
                <c:pt idx="10">
                  <c:v>-2.938622232743194</c:v>
                </c:pt>
                <c:pt idx="11">
                  <c:v>-2.402267224981202</c:v>
                </c:pt>
                <c:pt idx="12">
                  <c:v>-1.733838978473599</c:v>
                </c:pt>
                <c:pt idx="13">
                  <c:v>3.371208585353914</c:v>
                </c:pt>
                <c:pt idx="14">
                  <c:v>3.418078292330129</c:v>
                </c:pt>
                <c:pt idx="15">
                  <c:v>-2.700147526534669</c:v>
                </c:pt>
                <c:pt idx="16">
                  <c:v>-3.155256218448745</c:v>
                </c:pt>
                <c:pt idx="17">
                  <c:v>-0.525155338275288</c:v>
                </c:pt>
                <c:pt idx="18">
                  <c:v>0.298472109541138</c:v>
                </c:pt>
                <c:pt idx="19">
                  <c:v>1.102469371364768</c:v>
                </c:pt>
                <c:pt idx="20">
                  <c:v>2.677695092689627</c:v>
                </c:pt>
                <c:pt idx="21">
                  <c:v>2.094411883115498</c:v>
                </c:pt>
                <c:pt idx="22">
                  <c:v>1.390618624470837</c:v>
                </c:pt>
                <c:pt idx="23">
                  <c:v>-3.510052377885621</c:v>
                </c:pt>
                <c:pt idx="24">
                  <c:v>-3.492920682106976</c:v>
                </c:pt>
                <c:pt idx="25">
                  <c:v>-3.282452573260832</c:v>
                </c:pt>
                <c:pt idx="26">
                  <c:v>2.76486175920494</c:v>
                </c:pt>
                <c:pt idx="27">
                  <c:v>3.165280972372184</c:v>
                </c:pt>
                <c:pt idx="28">
                  <c:v>0.154364931870574</c:v>
                </c:pt>
                <c:pt idx="29">
                  <c:v>-0.667931267740975</c:v>
                </c:pt>
                <c:pt idx="30">
                  <c:v>-2.604288527883023</c:v>
                </c:pt>
                <c:pt idx="31">
                  <c:v>-1.97759917720915</c:v>
                </c:pt>
              </c:numCache>
            </c:numRef>
          </c:yVal>
          <c:smooth val="0"/>
        </c:ser>
        <c:dLbls>
          <c:showLegendKey val="0"/>
          <c:showVal val="0"/>
          <c:showCatName val="0"/>
          <c:showSerName val="0"/>
          <c:showPercent val="0"/>
          <c:showBubbleSize val="0"/>
        </c:dLbls>
        <c:axId val="408011608"/>
        <c:axId val="408008616"/>
      </c:scatterChart>
      <c:valAx>
        <c:axId val="408011608"/>
        <c:scaling>
          <c:orientation val="minMax"/>
        </c:scaling>
        <c:delete val="0"/>
        <c:axPos val="b"/>
        <c:numFmt formatCode="General" sourceLinked="1"/>
        <c:majorTickMark val="out"/>
        <c:minorTickMark val="none"/>
        <c:tickLblPos val="nextTo"/>
        <c:crossAx val="408008616"/>
        <c:crosses val="autoZero"/>
        <c:crossBetween val="midCat"/>
      </c:valAx>
      <c:valAx>
        <c:axId val="408008616"/>
        <c:scaling>
          <c:orientation val="minMax"/>
        </c:scaling>
        <c:delete val="0"/>
        <c:axPos val="l"/>
        <c:majorGridlines/>
        <c:numFmt formatCode="General" sourceLinked="1"/>
        <c:majorTickMark val="out"/>
        <c:minorTickMark val="none"/>
        <c:tickLblPos val="nextTo"/>
        <c:crossAx val="408011608"/>
        <c:crosses val="autoZero"/>
        <c:crossBetween val="midCat"/>
      </c:valAx>
    </c:plotArea>
    <c:legend>
      <c:legendPos val="r"/>
      <c:legendEntry>
        <c:idx val="1"/>
        <c:delete val="1"/>
      </c:legendEntry>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CO2curve!$B$11</c:f>
              <c:strCache>
                <c:ptCount val="1"/>
                <c:pt idx="0">
                  <c:v>ActualCO2</c:v>
                </c:pt>
              </c:strCache>
            </c:strRef>
          </c:tx>
          <c:marker>
            <c:symbol val="none"/>
          </c:marker>
          <c:cat>
            <c:numRef>
              <c:f>CO2curve!$A$12:$A$68</c:f>
              <c:numCache>
                <c:formatCode>General</c:formatCode>
                <c:ptCount val="57"/>
                <c:pt idx="0">
                  <c:v>1958.0</c:v>
                </c:pt>
                <c:pt idx="1">
                  <c:v>1959.0</c:v>
                </c:pt>
                <c:pt idx="2">
                  <c:v>1960.0</c:v>
                </c:pt>
                <c:pt idx="3">
                  <c:v>1961.0</c:v>
                </c:pt>
                <c:pt idx="4">
                  <c:v>1962.0</c:v>
                </c:pt>
                <c:pt idx="5">
                  <c:v>1963.0</c:v>
                </c:pt>
                <c:pt idx="6">
                  <c:v>1964.0</c:v>
                </c:pt>
                <c:pt idx="7">
                  <c:v>1965.0</c:v>
                </c:pt>
                <c:pt idx="8">
                  <c:v>1966.0</c:v>
                </c:pt>
                <c:pt idx="9">
                  <c:v>1967.0</c:v>
                </c:pt>
                <c:pt idx="10">
                  <c:v>1968.0</c:v>
                </c:pt>
                <c:pt idx="11">
                  <c:v>1969.0</c:v>
                </c:pt>
                <c:pt idx="12">
                  <c:v>1970.0</c:v>
                </c:pt>
                <c:pt idx="13">
                  <c:v>1971.0</c:v>
                </c:pt>
                <c:pt idx="14">
                  <c:v>1972.0</c:v>
                </c:pt>
                <c:pt idx="15">
                  <c:v>1973.0</c:v>
                </c:pt>
                <c:pt idx="16">
                  <c:v>1974.0</c:v>
                </c:pt>
                <c:pt idx="17">
                  <c:v>1975.0</c:v>
                </c:pt>
                <c:pt idx="18">
                  <c:v>1976.0</c:v>
                </c:pt>
                <c:pt idx="19">
                  <c:v>1977.0</c:v>
                </c:pt>
                <c:pt idx="20">
                  <c:v>1978.0</c:v>
                </c:pt>
                <c:pt idx="21">
                  <c:v>1979.0</c:v>
                </c:pt>
                <c:pt idx="22">
                  <c:v>1980.0</c:v>
                </c:pt>
                <c:pt idx="23">
                  <c:v>1981.0</c:v>
                </c:pt>
                <c:pt idx="24">
                  <c:v>1982.0</c:v>
                </c:pt>
                <c:pt idx="25">
                  <c:v>1983.0</c:v>
                </c:pt>
                <c:pt idx="26">
                  <c:v>1984.0</c:v>
                </c:pt>
                <c:pt idx="27">
                  <c:v>1985.0</c:v>
                </c:pt>
                <c:pt idx="28">
                  <c:v>1986.0</c:v>
                </c:pt>
                <c:pt idx="29">
                  <c:v>1987.0</c:v>
                </c:pt>
                <c:pt idx="30">
                  <c:v>1988.0</c:v>
                </c:pt>
                <c:pt idx="31">
                  <c:v>1989.0</c:v>
                </c:pt>
                <c:pt idx="32">
                  <c:v>1990.0</c:v>
                </c:pt>
                <c:pt idx="33">
                  <c:v>1991.0</c:v>
                </c:pt>
                <c:pt idx="34">
                  <c:v>1992.0</c:v>
                </c:pt>
                <c:pt idx="35">
                  <c:v>1993.0</c:v>
                </c:pt>
                <c:pt idx="36">
                  <c:v>1994.0</c:v>
                </c:pt>
                <c:pt idx="37">
                  <c:v>1995.0</c:v>
                </c:pt>
                <c:pt idx="38">
                  <c:v>1996.0</c:v>
                </c:pt>
                <c:pt idx="39">
                  <c:v>1997.0</c:v>
                </c:pt>
                <c:pt idx="40">
                  <c:v>1998.0</c:v>
                </c:pt>
                <c:pt idx="41">
                  <c:v>1999.0</c:v>
                </c:pt>
                <c:pt idx="42">
                  <c:v>2000.0</c:v>
                </c:pt>
                <c:pt idx="43">
                  <c:v>2001.0</c:v>
                </c:pt>
                <c:pt idx="44">
                  <c:v>2002.0</c:v>
                </c:pt>
                <c:pt idx="45">
                  <c:v>2003.0</c:v>
                </c:pt>
                <c:pt idx="46">
                  <c:v>2004.0</c:v>
                </c:pt>
                <c:pt idx="47">
                  <c:v>2005.0</c:v>
                </c:pt>
                <c:pt idx="48">
                  <c:v>2006.0</c:v>
                </c:pt>
                <c:pt idx="49">
                  <c:v>2007.0</c:v>
                </c:pt>
                <c:pt idx="50">
                  <c:v>2008.0</c:v>
                </c:pt>
                <c:pt idx="51">
                  <c:v>2009.0</c:v>
                </c:pt>
                <c:pt idx="52">
                  <c:v>2010.0</c:v>
                </c:pt>
                <c:pt idx="53">
                  <c:v>2011.0</c:v>
                </c:pt>
                <c:pt idx="54">
                  <c:v>2012.0</c:v>
                </c:pt>
                <c:pt idx="55">
                  <c:v>2013.0</c:v>
                </c:pt>
                <c:pt idx="56">
                  <c:v>2014.0</c:v>
                </c:pt>
              </c:numCache>
            </c:numRef>
          </c:cat>
          <c:val>
            <c:numRef>
              <c:f>CO2curve!$B$12:$B$68</c:f>
              <c:numCache>
                <c:formatCode>General</c:formatCode>
                <c:ptCount val="57"/>
                <c:pt idx="0">
                  <c:v>315.289</c:v>
                </c:pt>
                <c:pt idx="1">
                  <c:v>315.9691666666666</c:v>
                </c:pt>
                <c:pt idx="2">
                  <c:v>316.9058333333333</c:v>
                </c:pt>
                <c:pt idx="3">
                  <c:v>317.6325</c:v>
                </c:pt>
                <c:pt idx="4">
                  <c:v>318.4441666666666</c:v>
                </c:pt>
                <c:pt idx="5">
                  <c:v>318.9883333333333</c:v>
                </c:pt>
                <c:pt idx="6">
                  <c:v>319.6175</c:v>
                </c:pt>
                <c:pt idx="7">
                  <c:v>320.0408333333332</c:v>
                </c:pt>
                <c:pt idx="8">
                  <c:v>321.3774999999999</c:v>
                </c:pt>
                <c:pt idx="9">
                  <c:v>322.1508333333333</c:v>
                </c:pt>
                <c:pt idx="10">
                  <c:v>323.0408333333332</c:v>
                </c:pt>
                <c:pt idx="11">
                  <c:v>324.6191666666666</c:v>
                </c:pt>
                <c:pt idx="12">
                  <c:v>325.6758333333332</c:v>
                </c:pt>
                <c:pt idx="13">
                  <c:v>326.3158333333332</c:v>
                </c:pt>
                <c:pt idx="14">
                  <c:v>327.4516666666666</c:v>
                </c:pt>
                <c:pt idx="15">
                  <c:v>329.6733333333332</c:v>
                </c:pt>
                <c:pt idx="16">
                  <c:v>330.24</c:v>
                </c:pt>
                <c:pt idx="17">
                  <c:v>331.1466666666666</c:v>
                </c:pt>
                <c:pt idx="18">
                  <c:v>332.1491666666667</c:v>
                </c:pt>
                <c:pt idx="19">
                  <c:v>333.8933333333333</c:v>
                </c:pt>
                <c:pt idx="20">
                  <c:v>335.5</c:v>
                </c:pt>
                <c:pt idx="21">
                  <c:v>336.845</c:v>
                </c:pt>
                <c:pt idx="22">
                  <c:v>338.6816666666666</c:v>
                </c:pt>
                <c:pt idx="23">
                  <c:v>339.9275</c:v>
                </c:pt>
                <c:pt idx="24">
                  <c:v>341.1266666666666</c:v>
                </c:pt>
                <c:pt idx="25">
                  <c:v>342.7758333333333</c:v>
                </c:pt>
                <c:pt idx="26">
                  <c:v>344.4183333333333</c:v>
                </c:pt>
                <c:pt idx="27">
                  <c:v>345.8975</c:v>
                </c:pt>
                <c:pt idx="28">
                  <c:v>347.1458333333333</c:v>
                </c:pt>
                <c:pt idx="29">
                  <c:v>348.9266666666667</c:v>
                </c:pt>
                <c:pt idx="30">
                  <c:v>351.4816666666666</c:v>
                </c:pt>
                <c:pt idx="31">
                  <c:v>352.9025000000001</c:v>
                </c:pt>
                <c:pt idx="32">
                  <c:v>354.1824999999999</c:v>
                </c:pt>
                <c:pt idx="33">
                  <c:v>355.5841666666667</c:v>
                </c:pt>
                <c:pt idx="34">
                  <c:v>356.3691666666666</c:v>
                </c:pt>
                <c:pt idx="35">
                  <c:v>357.0341666666666</c:v>
                </c:pt>
                <c:pt idx="36">
                  <c:v>358.8791666666668</c:v>
                </c:pt>
                <c:pt idx="37">
                  <c:v>360.8725</c:v>
                </c:pt>
                <c:pt idx="38">
                  <c:v>362.6366666666666</c:v>
                </c:pt>
                <c:pt idx="39">
                  <c:v>363.7583333333334</c:v>
                </c:pt>
                <c:pt idx="40">
                  <c:v>366.6233333333334</c:v>
                </c:pt>
                <c:pt idx="41">
                  <c:v>368.3058333333332</c:v>
                </c:pt>
                <c:pt idx="42">
                  <c:v>369.4708333333333</c:v>
                </c:pt>
                <c:pt idx="43">
                  <c:v>371.0125</c:v>
                </c:pt>
                <c:pt idx="44">
                  <c:v>373.0899999999999</c:v>
                </c:pt>
                <c:pt idx="45">
                  <c:v>375.6316666666666</c:v>
                </c:pt>
                <c:pt idx="46">
                  <c:v>377.3600000000001</c:v>
                </c:pt>
                <c:pt idx="47">
                  <c:v>379.6291666666666</c:v>
                </c:pt>
                <c:pt idx="48">
                  <c:v>381.8041666666667</c:v>
                </c:pt>
                <c:pt idx="49">
                  <c:v>383.5808333333333</c:v>
                </c:pt>
                <c:pt idx="50">
                  <c:v>385.4508333333333</c:v>
                </c:pt>
                <c:pt idx="51">
                  <c:v>387.3575</c:v>
                </c:pt>
                <c:pt idx="52">
                  <c:v>389.8958333333333</c:v>
                </c:pt>
                <c:pt idx="53">
                  <c:v>391.6441666666666</c:v>
                </c:pt>
                <c:pt idx="54">
                  <c:v>393.8766666666666</c:v>
                </c:pt>
                <c:pt idx="55">
                  <c:v>396.5091666666667</c:v>
                </c:pt>
                <c:pt idx="56">
                  <c:v>398.4772727272727</c:v>
                </c:pt>
              </c:numCache>
            </c:numRef>
          </c:val>
          <c:smooth val="0"/>
        </c:ser>
        <c:ser>
          <c:idx val="1"/>
          <c:order val="1"/>
          <c:tx>
            <c:strRef>
              <c:f>CO2curve!$C$11</c:f>
              <c:strCache>
                <c:ptCount val="1"/>
                <c:pt idx="0">
                  <c:v>Exponential Predicted</c:v>
                </c:pt>
              </c:strCache>
            </c:strRef>
          </c:tx>
          <c:marker>
            <c:symbol val="none"/>
          </c:marker>
          <c:cat>
            <c:numRef>
              <c:f>CO2curve!$A$12:$A$68</c:f>
              <c:numCache>
                <c:formatCode>General</c:formatCode>
                <c:ptCount val="57"/>
                <c:pt idx="0">
                  <c:v>1958.0</c:v>
                </c:pt>
                <c:pt idx="1">
                  <c:v>1959.0</c:v>
                </c:pt>
                <c:pt idx="2">
                  <c:v>1960.0</c:v>
                </c:pt>
                <c:pt idx="3">
                  <c:v>1961.0</c:v>
                </c:pt>
                <c:pt idx="4">
                  <c:v>1962.0</c:v>
                </c:pt>
                <c:pt idx="5">
                  <c:v>1963.0</c:v>
                </c:pt>
                <c:pt idx="6">
                  <c:v>1964.0</c:v>
                </c:pt>
                <c:pt idx="7">
                  <c:v>1965.0</c:v>
                </c:pt>
                <c:pt idx="8">
                  <c:v>1966.0</c:v>
                </c:pt>
                <c:pt idx="9">
                  <c:v>1967.0</c:v>
                </c:pt>
                <c:pt idx="10">
                  <c:v>1968.0</c:v>
                </c:pt>
                <c:pt idx="11">
                  <c:v>1969.0</c:v>
                </c:pt>
                <c:pt idx="12">
                  <c:v>1970.0</c:v>
                </c:pt>
                <c:pt idx="13">
                  <c:v>1971.0</c:v>
                </c:pt>
                <c:pt idx="14">
                  <c:v>1972.0</c:v>
                </c:pt>
                <c:pt idx="15">
                  <c:v>1973.0</c:v>
                </c:pt>
                <c:pt idx="16">
                  <c:v>1974.0</c:v>
                </c:pt>
                <c:pt idx="17">
                  <c:v>1975.0</c:v>
                </c:pt>
                <c:pt idx="18">
                  <c:v>1976.0</c:v>
                </c:pt>
                <c:pt idx="19">
                  <c:v>1977.0</c:v>
                </c:pt>
                <c:pt idx="20">
                  <c:v>1978.0</c:v>
                </c:pt>
                <c:pt idx="21">
                  <c:v>1979.0</c:v>
                </c:pt>
                <c:pt idx="22">
                  <c:v>1980.0</c:v>
                </c:pt>
                <c:pt idx="23">
                  <c:v>1981.0</c:v>
                </c:pt>
                <c:pt idx="24">
                  <c:v>1982.0</c:v>
                </c:pt>
                <c:pt idx="25">
                  <c:v>1983.0</c:v>
                </c:pt>
                <c:pt idx="26">
                  <c:v>1984.0</c:v>
                </c:pt>
                <c:pt idx="27">
                  <c:v>1985.0</c:v>
                </c:pt>
                <c:pt idx="28">
                  <c:v>1986.0</c:v>
                </c:pt>
                <c:pt idx="29">
                  <c:v>1987.0</c:v>
                </c:pt>
                <c:pt idx="30">
                  <c:v>1988.0</c:v>
                </c:pt>
                <c:pt idx="31">
                  <c:v>1989.0</c:v>
                </c:pt>
                <c:pt idx="32">
                  <c:v>1990.0</c:v>
                </c:pt>
                <c:pt idx="33">
                  <c:v>1991.0</c:v>
                </c:pt>
                <c:pt idx="34">
                  <c:v>1992.0</c:v>
                </c:pt>
                <c:pt idx="35">
                  <c:v>1993.0</c:v>
                </c:pt>
                <c:pt idx="36">
                  <c:v>1994.0</c:v>
                </c:pt>
                <c:pt idx="37">
                  <c:v>1995.0</c:v>
                </c:pt>
                <c:pt idx="38">
                  <c:v>1996.0</c:v>
                </c:pt>
                <c:pt idx="39">
                  <c:v>1997.0</c:v>
                </c:pt>
                <c:pt idx="40">
                  <c:v>1998.0</c:v>
                </c:pt>
                <c:pt idx="41">
                  <c:v>1999.0</c:v>
                </c:pt>
                <c:pt idx="42">
                  <c:v>2000.0</c:v>
                </c:pt>
                <c:pt idx="43">
                  <c:v>2001.0</c:v>
                </c:pt>
                <c:pt idx="44">
                  <c:v>2002.0</c:v>
                </c:pt>
                <c:pt idx="45">
                  <c:v>2003.0</c:v>
                </c:pt>
                <c:pt idx="46">
                  <c:v>2004.0</c:v>
                </c:pt>
                <c:pt idx="47">
                  <c:v>2005.0</c:v>
                </c:pt>
                <c:pt idx="48">
                  <c:v>2006.0</c:v>
                </c:pt>
                <c:pt idx="49">
                  <c:v>2007.0</c:v>
                </c:pt>
                <c:pt idx="50">
                  <c:v>2008.0</c:v>
                </c:pt>
                <c:pt idx="51">
                  <c:v>2009.0</c:v>
                </c:pt>
                <c:pt idx="52">
                  <c:v>2010.0</c:v>
                </c:pt>
                <c:pt idx="53">
                  <c:v>2011.0</c:v>
                </c:pt>
                <c:pt idx="54">
                  <c:v>2012.0</c:v>
                </c:pt>
                <c:pt idx="55">
                  <c:v>2013.0</c:v>
                </c:pt>
                <c:pt idx="56">
                  <c:v>2014.0</c:v>
                </c:pt>
              </c:numCache>
            </c:numRef>
          </c:cat>
          <c:val>
            <c:numRef>
              <c:f>CO2curve!$C$12:$C$68</c:f>
              <c:numCache>
                <c:formatCode>General</c:formatCode>
                <c:ptCount val="57"/>
                <c:pt idx="0">
                  <c:v>315.1643722871873</c:v>
                </c:pt>
                <c:pt idx="1">
                  <c:v>315.939731807585</c:v>
                </c:pt>
                <c:pt idx="2">
                  <c:v>316.7321876771217</c:v>
                </c:pt>
                <c:pt idx="3">
                  <c:v>317.5421168630572</c:v>
                </c:pt>
                <c:pt idx="4">
                  <c:v>318.3699046446197</c:v>
                </c:pt>
                <c:pt idx="5">
                  <c:v>319.2159447962821</c:v>
                </c:pt>
                <c:pt idx="6">
                  <c:v>320.0806397750766</c:v>
                </c:pt>
                <c:pt idx="7">
                  <c:v>320.9644009120433</c:v>
                </c:pt>
                <c:pt idx="8">
                  <c:v>321.8676486078967</c:v>
                </c:pt>
                <c:pt idx="9">
                  <c:v>322.7908125330106</c:v>
                </c:pt>
                <c:pt idx="10">
                  <c:v>323.7343318318071</c:v>
                </c:pt>
                <c:pt idx="11">
                  <c:v>324.6986553316574</c:v>
                </c:pt>
                <c:pt idx="12">
                  <c:v>325.6842417563868</c:v>
                </c:pt>
                <c:pt idx="13">
                  <c:v>326.6915599444859</c:v>
                </c:pt>
                <c:pt idx="14">
                  <c:v>327.7210890721358</c:v>
                </c:pt>
                <c:pt idx="15">
                  <c:v>328.7733188811491</c:v>
                </c:pt>
                <c:pt idx="16">
                  <c:v>329.8487499119393</c:v>
                </c:pt>
                <c:pt idx="17">
                  <c:v>330.9478937416227</c:v>
                </c:pt>
                <c:pt idx="18">
                  <c:v>332.0712732273747</c:v>
                </c:pt>
                <c:pt idx="19">
                  <c:v>333.219422755151</c:v>
                </c:pt>
                <c:pt idx="20">
                  <c:v>334.39288849389</c:v>
                </c:pt>
                <c:pt idx="21">
                  <c:v>335.5922286553247</c:v>
                </c:pt>
                <c:pt idx="22">
                  <c:v>336.8180137595207</c:v>
                </c:pt>
                <c:pt idx="23">
                  <c:v>338.070826906269</c:v>
                </c:pt>
                <c:pt idx="24">
                  <c:v>339.3512640524642</c:v>
                </c:pt>
                <c:pt idx="25">
                  <c:v>340.6599342955976</c:v>
                </c:pt>
                <c:pt idx="26">
                  <c:v>341.9974601635039</c:v>
                </c:pt>
                <c:pt idx="27">
                  <c:v>343.3644779104913</c:v>
                </c:pt>
                <c:pt idx="28">
                  <c:v>344.7616378200064</c:v>
                </c:pt>
                <c:pt idx="29">
                  <c:v>346.1896045139716</c:v>
                </c:pt>
                <c:pt idx="30">
                  <c:v>347.6490572689402</c:v>
                </c:pt>
                <c:pt idx="31">
                  <c:v>349.1406903392255</c:v>
                </c:pt>
                <c:pt idx="32">
                  <c:v>350.6652132871563</c:v>
                </c:pt>
                <c:pt idx="33">
                  <c:v>352.2233513206086</c:v>
                </c:pt>
                <c:pt idx="34">
                  <c:v>353.8158456379854</c:v>
                </c:pt>
                <c:pt idx="35">
                  <c:v>355.4434537808006</c:v>
                </c:pt>
                <c:pt idx="36">
                  <c:v>357.1069499940389</c:v>
                </c:pt>
                <c:pt idx="37">
                  <c:v>358.8071255944576</c:v>
                </c:pt>
                <c:pt idx="38">
                  <c:v>360.5447893470136</c:v>
                </c:pt>
                <c:pt idx="39">
                  <c:v>362.3207678495903</c:v>
                </c:pt>
                <c:pt idx="40">
                  <c:v>364.1359059262024</c:v>
                </c:pt>
                <c:pt idx="41">
                  <c:v>365.9910670288776</c:v>
                </c:pt>
                <c:pt idx="42">
                  <c:v>367.8871336483941</c:v>
                </c:pt>
                <c:pt idx="43">
                  <c:v>369.8250077340802</c:v>
                </c:pt>
                <c:pt idx="44">
                  <c:v>371.8056111228631</c:v>
                </c:pt>
                <c:pt idx="45">
                  <c:v>373.829885977784</c:v>
                </c:pt>
                <c:pt idx="46">
                  <c:v>375.8987952361821</c:v>
                </c:pt>
                <c:pt idx="47">
                  <c:v>378.0133230677552</c:v>
                </c:pt>
                <c:pt idx="48">
                  <c:v>380.1744753427263</c:v>
                </c:pt>
                <c:pt idx="49">
                  <c:v>382.3832801103332</c:v>
                </c:pt>
                <c:pt idx="50">
                  <c:v>384.6407880878616</c:v>
                </c:pt>
                <c:pt idx="51">
                  <c:v>386.9480731604696</c:v>
                </c:pt>
                <c:pt idx="52">
                  <c:v>389.3062328920272</c:v>
                </c:pt>
                <c:pt idx="53">
                  <c:v>391.7163890472257</c:v>
                </c:pt>
                <c:pt idx="54">
                  <c:v>394.1796881251904</c:v>
                </c:pt>
                <c:pt idx="55">
                  <c:v>396.6973019048668</c:v>
                </c:pt>
                <c:pt idx="56">
                  <c:v>399.2704280024325</c:v>
                </c:pt>
              </c:numCache>
            </c:numRef>
          </c:val>
          <c:smooth val="0"/>
        </c:ser>
        <c:dLbls>
          <c:showLegendKey val="0"/>
          <c:showVal val="0"/>
          <c:showCatName val="0"/>
          <c:showSerName val="0"/>
          <c:showPercent val="0"/>
          <c:showBubbleSize val="0"/>
        </c:dLbls>
        <c:marker val="1"/>
        <c:smooth val="0"/>
        <c:axId val="407962280"/>
        <c:axId val="407959288"/>
      </c:lineChart>
      <c:catAx>
        <c:axId val="407962280"/>
        <c:scaling>
          <c:orientation val="minMax"/>
        </c:scaling>
        <c:delete val="0"/>
        <c:axPos val="b"/>
        <c:numFmt formatCode="General" sourceLinked="1"/>
        <c:majorTickMark val="out"/>
        <c:minorTickMark val="none"/>
        <c:tickLblPos val="nextTo"/>
        <c:crossAx val="407959288"/>
        <c:crosses val="autoZero"/>
        <c:auto val="1"/>
        <c:lblAlgn val="ctr"/>
        <c:lblOffset val="100"/>
        <c:noMultiLvlLbl val="1"/>
      </c:catAx>
      <c:valAx>
        <c:axId val="407959288"/>
        <c:scaling>
          <c:orientation val="minMax"/>
        </c:scaling>
        <c:delete val="0"/>
        <c:axPos val="l"/>
        <c:majorGridlines/>
        <c:numFmt formatCode="General" sourceLinked="1"/>
        <c:majorTickMark val="out"/>
        <c:minorTickMark val="none"/>
        <c:tickLblPos val="nextTo"/>
        <c:crossAx val="407962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Fishing!$B$15</c:f>
              <c:strCache>
                <c:ptCount val="1"/>
                <c:pt idx="0">
                  <c:v>Harvest Amount</c:v>
                </c:pt>
              </c:strCache>
            </c:strRef>
          </c:tx>
          <c:marker>
            <c:symbol val="none"/>
          </c:marker>
          <c:val>
            <c:numRef>
              <c:f>Fishing!$B$16:$B$100</c:f>
              <c:numCache>
                <c:formatCode>General</c:formatCode>
                <c:ptCount val="85"/>
                <c:pt idx="0">
                  <c:v>0.0</c:v>
                </c:pt>
                <c:pt idx="1">
                  <c:v>0.0430383913858144</c:v>
                </c:pt>
                <c:pt idx="2">
                  <c:v>0.0982759661238757</c:v>
                </c:pt>
                <c:pt idx="3">
                  <c:v>0.146230807480839</c:v>
                </c:pt>
                <c:pt idx="4">
                  <c:v>0.187988643161413</c:v>
                </c:pt>
                <c:pt idx="5">
                  <c:v>0.224432570198874</c:v>
                </c:pt>
                <c:pt idx="6">
                  <c:v>0.256292329536188</c:v>
                </c:pt>
                <c:pt idx="7">
                  <c:v>0.284178893902297</c:v>
                </c:pt>
                <c:pt idx="8">
                  <c:v>0.308609342636441</c:v>
                </c:pt>
                <c:pt idx="9">
                  <c:v>0.330025155074484</c:v>
                </c:pt>
                <c:pt idx="10">
                  <c:v>0.34880594771023</c:v>
                </c:pt>
                <c:pt idx="11">
                  <c:v>0.365279995585256</c:v>
                </c:pt>
                <c:pt idx="12">
                  <c:v>0.379732443194768</c:v>
                </c:pt>
                <c:pt idx="13">
                  <c:v>0.392411827100204</c:v>
                </c:pt>
                <c:pt idx="14">
                  <c:v>0.403535344445419</c:v>
                </c:pt>
                <c:pt idx="15">
                  <c:v>0.413293174492747</c:v>
                </c:pt>
                <c:pt idx="16">
                  <c:v>0.421852073087936</c:v>
                </c:pt>
                <c:pt idx="17">
                  <c:v>0.429358399369903</c:v>
                </c:pt>
                <c:pt idx="18">
                  <c:v>0.435940691514971</c:v>
                </c:pt>
                <c:pt idx="19">
                  <c:v>0.441711878215137</c:v>
                </c:pt>
                <c:pt idx="20">
                  <c:v>0.446771191152745</c:v>
                </c:pt>
                <c:pt idx="21">
                  <c:v>0.45120582836366</c:v>
                </c:pt>
                <c:pt idx="22">
                  <c:v>0.455092407285342</c:v>
                </c:pt>
                <c:pt idx="23">
                  <c:v>0.45849823821075</c:v>
                </c:pt>
                <c:pt idx="24">
                  <c:v>0.461482442930402</c:v>
                </c:pt>
                <c:pt idx="25">
                  <c:v>0.464096938919783</c:v>
                </c:pt>
                <c:pt idx="26">
                  <c:v>0.466387306077724</c:v>
                </c:pt>
                <c:pt idx="27">
                  <c:v>0.468393550433849</c:v>
                </c:pt>
                <c:pt idx="28">
                  <c:v>0.470150777202684</c:v>
                </c:pt>
                <c:pt idx="29">
                  <c:v>0.471689783917073</c:v>
                </c:pt>
                <c:pt idx="30">
                  <c:v>0.473037583018696</c:v>
                </c:pt>
                <c:pt idx="31">
                  <c:v>0.474217862145621</c:v>
                </c:pt>
                <c:pt idx="32">
                  <c:v>0.475251389385033</c:v>
                </c:pt>
                <c:pt idx="33">
                  <c:v>0.476156369918113</c:v>
                </c:pt>
                <c:pt idx="34">
                  <c:v>0.476948759748299</c:v>
                </c:pt>
                <c:pt idx="35">
                  <c:v>0.477642541555973</c:v>
                </c:pt>
                <c:pt idx="36">
                  <c:v>0.478249967148592</c:v>
                </c:pt>
                <c:pt idx="37">
                  <c:v>0.478781770465415</c:v>
                </c:pt>
                <c:pt idx="38">
                  <c:v>0.479247354642358</c:v>
                </c:pt>
                <c:pt idx="39">
                  <c:v>0.479654956238599</c:v>
                </c:pt>
                <c:pt idx="40">
                  <c:v>0.4800117893671</c:v>
                </c:pt>
                <c:pt idx="41">
                  <c:v>0.480324172151308</c:v>
                </c:pt>
                <c:pt idx="42">
                  <c:v>0.480597637646064</c:v>
                </c:pt>
                <c:pt idx="43">
                  <c:v>0.480837031108268</c:v>
                </c:pt>
                <c:pt idx="44">
                  <c:v>0.481046595279016</c:v>
                </c:pt>
                <c:pt idx="45">
                  <c:v>0.481230045140553</c:v>
                </c:pt>
                <c:pt idx="46">
                  <c:v>0.481390633435944</c:v>
                </c:pt>
                <c:pt idx="47">
                  <c:v>0.481531208084192</c:v>
                </c:pt>
                <c:pt idx="48">
                  <c:v>0.481654262486609</c:v>
                </c:pt>
                <c:pt idx="49">
                  <c:v>0.48176197959937</c:v>
                </c:pt>
                <c:pt idx="50">
                  <c:v>0.481856270540696</c:v>
                </c:pt>
                <c:pt idx="51">
                  <c:v>0.481938808407291</c:v>
                </c:pt>
                <c:pt idx="52">
                  <c:v>0.482011057892118</c:v>
                </c:pt>
                <c:pt idx="53">
                  <c:v>0.482074301222935</c:v>
                </c:pt>
                <c:pt idx="54">
                  <c:v>0.482129660877228</c:v>
                </c:pt>
                <c:pt idx="55">
                  <c:v>0.482178119473057</c:v>
                </c:pt>
                <c:pt idx="56">
                  <c:v>0.48222053718606</c:v>
                </c:pt>
                <c:pt idx="57">
                  <c:v>0.482257666999659</c:v>
                </c:pt>
                <c:pt idx="58">
                  <c:v>0.482290168057506</c:v>
                </c:pt>
                <c:pt idx="59">
                  <c:v>0.482318617353961</c:v>
                </c:pt>
                <c:pt idx="60">
                  <c:v>0.482343519969157</c:v>
                </c:pt>
                <c:pt idx="61">
                  <c:v>0.482365318029621</c:v>
                </c:pt>
                <c:pt idx="62">
                  <c:v>0.482384398552963</c:v>
                </c:pt>
                <c:pt idx="63">
                  <c:v>0.482401100315482</c:v>
                </c:pt>
                <c:pt idx="64">
                  <c:v>0.482415719864275</c:v>
                </c:pt>
                <c:pt idx="65">
                  <c:v>0.48242851678034</c:v>
                </c:pt>
                <c:pt idx="66">
                  <c:v>0.482439718285936</c:v>
                </c:pt>
                <c:pt idx="67">
                  <c:v>0.48244952327784</c:v>
                </c:pt>
                <c:pt idx="68">
                  <c:v>0.482458105858012</c:v>
                </c:pt>
                <c:pt idx="69">
                  <c:v>0.482465618424262</c:v>
                </c:pt>
                <c:pt idx="70">
                  <c:v>0.482472194375742</c:v>
                </c:pt>
                <c:pt idx="71">
                  <c:v>0.482477950481235</c:v>
                </c:pt>
                <c:pt idx="72">
                  <c:v>0.482482988952269</c:v>
                </c:pt>
                <c:pt idx="73">
                  <c:v>0.482487399257828</c:v>
                </c:pt>
                <c:pt idx="74">
                  <c:v>0.482491259712869</c:v>
                </c:pt>
                <c:pt idx="75">
                  <c:v>0.482494638868822</c:v>
                </c:pt>
                <c:pt idx="76">
                  <c:v>0.482497596730767</c:v>
                </c:pt>
                <c:pt idx="77">
                  <c:v>0.482500185822875</c:v>
                </c:pt>
                <c:pt idx="78">
                  <c:v>0.482502452121036</c:v>
                </c:pt>
                <c:pt idx="79">
                  <c:v>0.482504435869226</c:v>
                </c:pt>
                <c:pt idx="80">
                  <c:v>0.4825061722941</c:v>
                </c:pt>
                <c:pt idx="81">
                  <c:v>0.482507692230499</c:v>
                </c:pt>
                <c:pt idx="82">
                  <c:v>0.482509022668989</c:v>
                </c:pt>
                <c:pt idx="83">
                  <c:v>0.482510187235124</c:v>
                </c:pt>
                <c:pt idx="84">
                  <c:v>0.482511206608975</c:v>
                </c:pt>
              </c:numCache>
            </c:numRef>
          </c:val>
          <c:smooth val="0"/>
        </c:ser>
        <c:dLbls>
          <c:showLegendKey val="0"/>
          <c:showVal val="0"/>
          <c:showCatName val="0"/>
          <c:showSerName val="0"/>
          <c:showPercent val="0"/>
          <c:showBubbleSize val="0"/>
        </c:dLbls>
        <c:marker val="1"/>
        <c:smooth val="0"/>
        <c:axId val="462844168"/>
        <c:axId val="468205272"/>
      </c:lineChart>
      <c:catAx>
        <c:axId val="462844168"/>
        <c:scaling>
          <c:orientation val="minMax"/>
        </c:scaling>
        <c:delete val="0"/>
        <c:axPos val="b"/>
        <c:majorTickMark val="out"/>
        <c:minorTickMark val="none"/>
        <c:tickLblPos val="nextTo"/>
        <c:crossAx val="468205272"/>
        <c:crosses val="autoZero"/>
        <c:auto val="1"/>
        <c:lblAlgn val="ctr"/>
        <c:lblOffset val="100"/>
        <c:noMultiLvlLbl val="0"/>
      </c:catAx>
      <c:valAx>
        <c:axId val="468205272"/>
        <c:scaling>
          <c:orientation val="minMax"/>
        </c:scaling>
        <c:delete val="0"/>
        <c:axPos val="l"/>
        <c:majorGridlines/>
        <c:numFmt formatCode="General" sourceLinked="1"/>
        <c:majorTickMark val="out"/>
        <c:minorTickMark val="none"/>
        <c:tickLblPos val="nextTo"/>
        <c:crossAx val="4628441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Fishing!$C$15</c:f>
              <c:strCache>
                <c:ptCount val="1"/>
                <c:pt idx="0">
                  <c:v>Fish After Harvest</c:v>
                </c:pt>
              </c:strCache>
            </c:strRef>
          </c:tx>
          <c:marker>
            <c:symbol val="none"/>
          </c:marker>
          <c:val>
            <c:numRef>
              <c:f>Fishing!$C$16:$C$100</c:f>
              <c:numCache>
                <c:formatCode>General</c:formatCode>
                <c:ptCount val="85"/>
                <c:pt idx="0">
                  <c:v>49.0</c:v>
                </c:pt>
                <c:pt idx="1">
                  <c:v>52.20566160861419</c:v>
                </c:pt>
                <c:pt idx="2">
                  <c:v>55.35106121641908</c:v>
                </c:pt>
                <c:pt idx="3">
                  <c:v>58.41760639595381</c:v>
                </c:pt>
                <c:pt idx="4">
                  <c:v>61.38750482612404</c:v>
                </c:pt>
                <c:pt idx="5">
                  <c:v>64.24449440991067</c:v>
                </c:pt>
                <c:pt idx="6">
                  <c:v>66.9744247730823</c:v>
                </c:pt>
                <c:pt idx="7">
                  <c:v>69.56567545388987</c:v>
                </c:pt>
                <c:pt idx="8">
                  <c:v>72.00940575849638</c:v>
                </c:pt>
                <c:pt idx="9">
                  <c:v>74.29964247902712</c:v>
                </c:pt>
                <c:pt idx="10">
                  <c:v>76.4332221193258</c:v>
                </c:pt>
                <c:pt idx="11">
                  <c:v>78.40961232264804</c:v>
                </c:pt>
                <c:pt idx="12">
                  <c:v>80.23064198543316</c:v>
                </c:pt>
                <c:pt idx="13">
                  <c:v>81.9001709290261</c:v>
                </c:pt>
                <c:pt idx="14">
                  <c:v>83.42372840768928</c:v>
                </c:pt>
                <c:pt idx="15">
                  <c:v>84.80814592632426</c:v>
                </c:pt>
                <c:pt idx="16">
                  <c:v>86.06120472355955</c:v>
                </c:pt>
                <c:pt idx="17">
                  <c:v>87.19131269224084</c:v>
                </c:pt>
                <c:pt idx="18">
                  <c:v>88.20722013902222</c:v>
                </c:pt>
                <c:pt idx="19">
                  <c:v>89.11777908882988</c:v>
                </c:pt>
                <c:pt idx="20">
                  <c:v>89.93174706458188</c:v>
                </c:pt>
                <c:pt idx="21">
                  <c:v>90.65763348549955</c:v>
                </c:pt>
                <c:pt idx="22">
                  <c:v>91.30358496938063</c:v>
                </c:pt>
                <c:pt idx="23">
                  <c:v>91.87730476045019</c:v>
                </c:pt>
                <c:pt idx="24">
                  <c:v>92.38600106732028</c:v>
                </c:pt>
                <c:pt idx="25">
                  <c:v>92.83635911597795</c:v>
                </c:pt>
                <c:pt idx="26">
                  <c:v>93.2345320488933</c:v>
                </c:pt>
                <c:pt idx="27">
                  <c:v>93.58614630852664</c:v>
                </c:pt>
                <c:pt idx="28">
                  <c:v>93.89631773628717</c:v>
                </c:pt>
                <c:pt idx="29">
                  <c:v>94.1696752283235</c:v>
                </c:pt>
                <c:pt idx="30">
                  <c:v>94.41038937259655</c:v>
                </c:pt>
                <c:pt idx="31">
                  <c:v>94.62220402095761</c:v>
                </c:pt>
                <c:pt idx="32">
                  <c:v>94.80846921237821</c:v>
                </c:pt>
                <c:pt idx="33">
                  <c:v>94.97217425535646</c:v>
                </c:pt>
                <c:pt idx="34">
                  <c:v>95.11598010117778</c:v>
                </c:pt>
                <c:pt idx="35">
                  <c:v>95.24225040098497</c:v>
                </c:pt>
                <c:pt idx="36">
                  <c:v>95.35308084608734</c:v>
                </c:pt>
                <c:pt idx="37">
                  <c:v>95.45032655072066</c:v>
                </c:pt>
                <c:pt idx="38">
                  <c:v>95.53562735744102</c:v>
                </c:pt>
                <c:pt idx="39">
                  <c:v>95.61043103471596</c:v>
                </c:pt>
                <c:pt idx="40">
                  <c:v>95.67601440042451</c:v>
                </c:pt>
                <c:pt idx="41">
                  <c:v>95.73350244931306</c:v>
                </c:pt>
                <c:pt idx="42">
                  <c:v>95.78388559150127</c:v>
                </c:pt>
                <c:pt idx="43">
                  <c:v>95.82803512658063</c:v>
                </c:pt>
                <c:pt idx="44">
                  <c:v>95.86671708666958</c:v>
                </c:pt>
                <c:pt idx="45">
                  <c:v>95.90060458432786</c:v>
                </c:pt>
                <c:pt idx="46">
                  <c:v>95.93028879932305</c:v>
                </c:pt>
                <c:pt idx="47">
                  <c:v>95.95628873329288</c:v>
                </c:pt>
                <c:pt idx="48">
                  <c:v>95.97905985442715</c:v>
                </c:pt>
                <c:pt idx="49">
                  <c:v>95.99900174620168</c:v>
                </c:pt>
                <c:pt idx="50">
                  <c:v>96.0164648655198</c:v>
                </c:pt>
                <c:pt idx="51">
                  <c:v>96.03175650677701</c:v>
                </c:pt>
                <c:pt idx="52">
                  <c:v>96.04514605965592</c:v>
                </c:pt>
                <c:pt idx="53">
                  <c:v>96.05686964008141</c:v>
                </c:pt>
                <c:pt idx="54">
                  <c:v>96.0671341658477</c:v>
                </c:pt>
                <c:pt idx="55">
                  <c:v>96.07612094104415</c:v>
                </c:pt>
                <c:pt idx="56">
                  <c:v>96.08398880659225</c:v>
                </c:pt>
                <c:pt idx="57">
                  <c:v>96.09087690796864</c:v>
                </c:pt>
                <c:pt idx="58">
                  <c:v>96.09690712552197</c:v>
                </c:pt>
                <c:pt idx="59">
                  <c:v>96.1021862076673</c:v>
                </c:pt>
                <c:pt idx="60">
                  <c:v>96.10680764263378</c:v>
                </c:pt>
                <c:pt idx="61">
                  <c:v>96.11085330031087</c:v>
                </c:pt>
                <c:pt idx="62">
                  <c:v>96.11439487205028</c:v>
                </c:pt>
                <c:pt idx="63">
                  <c:v>96.1174951329948</c:v>
                </c:pt>
                <c:pt idx="64">
                  <c:v>96.12020904858619</c:v>
                </c:pt>
                <c:pt idx="65">
                  <c:v>96.12258474431496</c:v>
                </c:pt>
                <c:pt idx="66">
                  <c:v>96.12466435548356</c:v>
                </c:pt>
                <c:pt idx="67">
                  <c:v>96.1264847717279</c:v>
                </c:pt>
                <c:pt idx="68">
                  <c:v>96.1280782892545</c:v>
                </c:pt>
                <c:pt idx="69">
                  <c:v>96.12947318217277</c:v>
                </c:pt>
                <c:pt idx="70">
                  <c:v>96.1306942029128</c:v>
                </c:pt>
                <c:pt idx="71">
                  <c:v>96.13176302049611</c:v>
                </c:pt>
                <c:pt idx="72">
                  <c:v>96.13269860435086</c:v>
                </c:pt>
                <c:pt idx="73">
                  <c:v>96.13351756041718</c:v>
                </c:pt>
                <c:pt idx="74">
                  <c:v>96.1342344254578</c:v>
                </c:pt>
                <c:pt idx="75">
                  <c:v>96.13486192475895</c:v>
                </c:pt>
                <c:pt idx="76">
                  <c:v>96.13541119776664</c:v>
                </c:pt>
                <c:pt idx="77">
                  <c:v>96.13589199564066</c:v>
                </c:pt>
                <c:pt idx="78">
                  <c:v>96.13631285421617</c:v>
                </c:pt>
                <c:pt idx="79">
                  <c:v>96.1366812454302</c:v>
                </c:pt>
                <c:pt idx="80">
                  <c:v>96.13700370989094</c:v>
                </c:pt>
                <c:pt idx="81">
                  <c:v>96.13728597293601</c:v>
                </c:pt>
                <c:pt idx="82">
                  <c:v>96.137533046234</c:v>
                </c:pt>
                <c:pt idx="83">
                  <c:v>96.13774931672884</c:v>
                </c:pt>
                <c:pt idx="84">
                  <c:v>96.13793862450257</c:v>
                </c:pt>
              </c:numCache>
            </c:numRef>
          </c:val>
          <c:smooth val="0"/>
        </c:ser>
        <c:dLbls>
          <c:showLegendKey val="0"/>
          <c:showVal val="0"/>
          <c:showCatName val="0"/>
          <c:showSerName val="0"/>
          <c:showPercent val="0"/>
          <c:showBubbleSize val="0"/>
        </c:dLbls>
        <c:marker val="1"/>
        <c:smooth val="0"/>
        <c:axId val="476060136"/>
        <c:axId val="476594936"/>
      </c:lineChart>
      <c:catAx>
        <c:axId val="476060136"/>
        <c:scaling>
          <c:orientation val="minMax"/>
        </c:scaling>
        <c:delete val="0"/>
        <c:axPos val="b"/>
        <c:majorTickMark val="out"/>
        <c:minorTickMark val="none"/>
        <c:tickLblPos val="nextTo"/>
        <c:crossAx val="476594936"/>
        <c:crosses val="autoZero"/>
        <c:auto val="1"/>
        <c:lblAlgn val="ctr"/>
        <c:lblOffset val="100"/>
        <c:noMultiLvlLbl val="0"/>
      </c:catAx>
      <c:valAx>
        <c:axId val="476594936"/>
        <c:scaling>
          <c:orientation val="minMax"/>
        </c:scaling>
        <c:delete val="0"/>
        <c:axPos val="l"/>
        <c:majorGridlines/>
        <c:numFmt formatCode="General" sourceLinked="1"/>
        <c:majorTickMark val="out"/>
        <c:minorTickMark val="none"/>
        <c:tickLblPos val="nextTo"/>
        <c:crossAx val="4760601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Fishing!$J$15</c:f>
              <c:strCache>
                <c:ptCount val="1"/>
                <c:pt idx="0">
                  <c:v>Harvest Amount</c:v>
                </c:pt>
              </c:strCache>
            </c:strRef>
          </c:tx>
          <c:marker>
            <c:symbol val="none"/>
          </c:marker>
          <c:val>
            <c:numRef>
              <c:f>Fishing!$J$16:$J$100</c:f>
              <c:numCache>
                <c:formatCode>General</c:formatCode>
                <c:ptCount val="85"/>
                <c:pt idx="0">
                  <c:v>0.166666666666667</c:v>
                </c:pt>
                <c:pt idx="1">
                  <c:v>0.205815092487024</c:v>
                </c:pt>
                <c:pt idx="2">
                  <c:v>0.240010978191885</c:v>
                </c:pt>
                <c:pt idx="3">
                  <c:v>0.269924346081413</c:v>
                </c:pt>
                <c:pt idx="4">
                  <c:v>0.296119184672625</c:v>
                </c:pt>
                <c:pt idx="5">
                  <c:v>0.31907490523925</c:v>
                </c:pt>
                <c:pt idx="6">
                  <c:v>0.33920228023699</c:v>
                </c:pt>
                <c:pt idx="7">
                  <c:v>0.356855525714362</c:v>
                </c:pt>
                <c:pt idx="8">
                  <c:v>0.37234163874141</c:v>
                </c:pt>
                <c:pt idx="9">
                  <c:v>0.38592774666312</c:v>
                </c:pt>
                <c:pt idx="10">
                  <c:v>0.397846992214077</c:v>
                </c:pt>
                <c:pt idx="11">
                  <c:v>0.408303322599163</c:v>
                </c:pt>
                <c:pt idx="12">
                  <c:v>0.417475444449941</c:v>
                </c:pt>
                <c:pt idx="13">
                  <c:v>0.425520133239388</c:v>
                </c:pt>
                <c:pt idx="14">
                  <c:v>0.432575034532394</c:v>
                </c:pt>
                <c:pt idx="15">
                  <c:v>0.438761058366264</c:v>
                </c:pt>
                <c:pt idx="16">
                  <c:v>0.444184442438515</c:v>
                </c:pt>
                <c:pt idx="17">
                  <c:v>0.448938541473779</c:v>
                </c:pt>
                <c:pt idx="18">
                  <c:v>0.453105386975887</c:v>
                </c:pt>
                <c:pt idx="19">
                  <c:v>0.456757052032417</c:v>
                </c:pt>
                <c:pt idx="20">
                  <c:v>0.459956848864805</c:v>
                </c:pt>
                <c:pt idx="21">
                  <c:v>0.462760381658279</c:v>
                </c:pt>
                <c:pt idx="22">
                  <c:v>0.465216473333621</c:v>
                </c:pt>
                <c:pt idx="23">
                  <c:v>0.467367981964163</c:v>
                </c:pt>
                <c:pt idx="24">
                  <c:v>0.4692525202348</c:v>
                </c:pt>
                <c:pt idx="25">
                  <c:v>0.470903089501772</c:v>
                </c:pt>
                <c:pt idx="26">
                  <c:v>0.472348638514912</c:v>
                </c:pt>
                <c:pt idx="27">
                  <c:v>0.47361455561928</c:v>
                </c:pt>
                <c:pt idx="28">
                  <c:v>0.474723102198895</c:v>
                </c:pt>
                <c:pt idx="29">
                  <c:v>0.475693794218918</c:v>
                </c:pt>
                <c:pt idx="30">
                  <c:v>0.47654373793384</c:v>
                </c:pt>
                <c:pt idx="31">
                  <c:v>0.477287925136812</c:v>
                </c:pt>
                <c:pt idx="32">
                  <c:v>0.477939492713437</c:v>
                </c:pt>
                <c:pt idx="33">
                  <c:v>0.478509950720826</c:v>
                </c:pt>
                <c:pt idx="34">
                  <c:v>0.479009382730193</c:v>
                </c:pt>
                <c:pt idx="35">
                  <c:v>0.479446621741947</c:v>
                </c:pt>
                <c:pt idx="36">
                  <c:v>0.479829404599895</c:v>
                </c:pt>
                <c:pt idx="37">
                  <c:v>0.48016450749096</c:v>
                </c:pt>
                <c:pt idx="38">
                  <c:v>0.480457864814232</c:v>
                </c:pt>
                <c:pt idx="39">
                  <c:v>0.480714673434394</c:v>
                </c:pt>
                <c:pt idx="40">
                  <c:v>0.480939484095973</c:v>
                </c:pt>
                <c:pt idx="41">
                  <c:v>0.481136281563447</c:v>
                </c:pt>
                <c:pt idx="42">
                  <c:v>0.481308554864988</c:v>
                </c:pt>
                <c:pt idx="43">
                  <c:v>0.481459358852077</c:v>
                </c:pt>
                <c:pt idx="44">
                  <c:v>0.4815913681409</c:v>
                </c:pt>
                <c:pt idx="45">
                  <c:v>0.481706924372366</c:v>
                </c:pt>
                <c:pt idx="46">
                  <c:v>0.481808077613691</c:v>
                </c:pt>
                <c:pt idx="47">
                  <c:v>0.481896622624201</c:v>
                </c:pt>
                <c:pt idx="48">
                  <c:v>0.481974130619666</c:v>
                </c:pt>
                <c:pt idx="49">
                  <c:v>0.48204197709179</c:v>
                </c:pt>
                <c:pt idx="50">
                  <c:v>0.4821013661711</c:v>
                </c:pt>
                <c:pt idx="51">
                  <c:v>0.482153351961474</c:v>
                </c:pt>
                <c:pt idx="52">
                  <c:v>0.48219885722175</c:v>
                </c:pt>
                <c:pt idx="53">
                  <c:v>0.482238689723561</c:v>
                </c:pt>
                <c:pt idx="54">
                  <c:v>0.482273556573856</c:v>
                </c:pt>
                <c:pt idx="55">
                  <c:v>0.482304076754917</c:v>
                </c:pt>
                <c:pt idx="56">
                  <c:v>0.482330792103366</c:v>
                </c:pt>
                <c:pt idx="57">
                  <c:v>0.482354176922216</c:v>
                </c:pt>
                <c:pt idx="58">
                  <c:v>0.482374646395965</c:v>
                </c:pt>
                <c:pt idx="59">
                  <c:v>0.482392563957626</c:v>
                </c:pt>
                <c:pt idx="60">
                  <c:v>0.482408247738106</c:v>
                </c:pt>
                <c:pt idx="61">
                  <c:v>0.482421976212156</c:v>
                </c:pt>
                <c:pt idx="62">
                  <c:v>0.482433993140893</c:v>
                </c:pt>
                <c:pt idx="63">
                  <c:v>0.482444511898499</c:v>
                </c:pt>
                <c:pt idx="64">
                  <c:v>0.482453719259772</c:v>
                </c:pt>
                <c:pt idx="65">
                  <c:v>0.482461778715684</c:v>
                </c:pt>
                <c:pt idx="66">
                  <c:v>0.482468833375741</c:v>
                </c:pt>
                <c:pt idx="67">
                  <c:v>0.482475008508625</c:v>
                </c:pt>
                <c:pt idx="68">
                  <c:v>0.482480413766175</c:v>
                </c:pt>
                <c:pt idx="69">
                  <c:v>0.482485145130172</c:v>
                </c:pt>
                <c:pt idx="70">
                  <c:v>0.482489286616464</c:v>
                </c:pt>
                <c:pt idx="71">
                  <c:v>0.482492911766679</c:v>
                </c:pt>
                <c:pt idx="72">
                  <c:v>0.482496084953986</c:v>
                </c:pt>
                <c:pt idx="73">
                  <c:v>0.48249886252609</c:v>
                </c:pt>
                <c:pt idx="74">
                  <c:v>0.482501293805743</c:v>
                </c:pt>
                <c:pt idx="75">
                  <c:v>0.482503421966534</c:v>
                </c:pt>
                <c:pt idx="76">
                  <c:v>0.482505284799496</c:v>
                </c:pt>
                <c:pt idx="77">
                  <c:v>0.482506915384148</c:v>
                </c:pt>
                <c:pt idx="78">
                  <c:v>0.482508342675886</c:v>
                </c:pt>
                <c:pt idx="79">
                  <c:v>0.482509592020138</c:v>
                </c:pt>
                <c:pt idx="80">
                  <c:v>0.482510685602424</c:v>
                </c:pt>
                <c:pt idx="81">
                  <c:v>0.482511642842314</c:v>
                </c:pt>
                <c:pt idx="82">
                  <c:v>0.482512480738258</c:v>
                </c:pt>
                <c:pt idx="83">
                  <c:v>0.482513214169441</c:v>
                </c:pt>
                <c:pt idx="84">
                  <c:v>0.482513856159994</c:v>
                </c:pt>
              </c:numCache>
            </c:numRef>
          </c:val>
          <c:smooth val="0"/>
        </c:ser>
        <c:dLbls>
          <c:showLegendKey val="0"/>
          <c:showVal val="0"/>
          <c:showCatName val="0"/>
          <c:showSerName val="0"/>
          <c:showPercent val="0"/>
          <c:showBubbleSize val="0"/>
        </c:dLbls>
        <c:marker val="1"/>
        <c:smooth val="0"/>
        <c:axId val="475314056"/>
        <c:axId val="475454040"/>
      </c:lineChart>
      <c:catAx>
        <c:axId val="475314056"/>
        <c:scaling>
          <c:orientation val="minMax"/>
        </c:scaling>
        <c:delete val="0"/>
        <c:axPos val="b"/>
        <c:majorTickMark val="out"/>
        <c:minorTickMark val="none"/>
        <c:tickLblPos val="nextTo"/>
        <c:crossAx val="475454040"/>
        <c:crosses val="autoZero"/>
        <c:auto val="1"/>
        <c:lblAlgn val="ctr"/>
        <c:lblOffset val="100"/>
        <c:noMultiLvlLbl val="0"/>
      </c:catAx>
      <c:valAx>
        <c:axId val="475454040"/>
        <c:scaling>
          <c:orientation val="minMax"/>
        </c:scaling>
        <c:delete val="0"/>
        <c:axPos val="l"/>
        <c:majorGridlines/>
        <c:numFmt formatCode="General" sourceLinked="1"/>
        <c:majorTickMark val="out"/>
        <c:minorTickMark val="none"/>
        <c:tickLblPos val="nextTo"/>
        <c:crossAx val="4753140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strRef>
              <c:f>Fishing!$K$15</c:f>
              <c:strCache>
                <c:ptCount val="1"/>
                <c:pt idx="0">
                  <c:v>Fish After Harvest</c:v>
                </c:pt>
              </c:strCache>
            </c:strRef>
          </c:tx>
          <c:marker>
            <c:symbol val="none"/>
          </c:marker>
          <c:val>
            <c:numRef>
              <c:f>Fishing!$K$16:$K$100</c:f>
              <c:numCache>
                <c:formatCode>General</c:formatCode>
                <c:ptCount val="85"/>
                <c:pt idx="0">
                  <c:v>59.83333333333334</c:v>
                </c:pt>
                <c:pt idx="1">
                  <c:v>62.75181546306854</c:v>
                </c:pt>
                <c:pt idx="2">
                  <c:v>65.55041304799124</c:v>
                </c:pt>
                <c:pt idx="3">
                  <c:v>68.21612875215775</c:v>
                </c:pt>
                <c:pt idx="4">
                  <c:v>70.7386340167554</c:v>
                </c:pt>
                <c:pt idx="5">
                  <c:v>73.11044088837094</c:v>
                </c:pt>
                <c:pt idx="6">
                  <c:v>75.3269183866626</c:v>
                </c:pt>
                <c:pt idx="7">
                  <c:v>77.38617422749417</c:v>
                </c:pt>
                <c:pt idx="8">
                  <c:v>79.2888292882885</c:v>
                </c:pt>
                <c:pt idx="9">
                  <c:v>81.03771536422333</c:v>
                </c:pt>
                <c:pt idx="10">
                  <c:v>82.63752666446954</c:v>
                </c:pt>
                <c:pt idx="11">
                  <c:v>84.09445275106422</c:v>
                </c:pt>
                <c:pt idx="12">
                  <c:v>85.41581608570136</c:v>
                </c:pt>
                <c:pt idx="13">
                  <c:v>86.60973191474089</c:v>
                </c:pt>
                <c:pt idx="14">
                  <c:v>87.68480266807854</c:v>
                </c:pt>
                <c:pt idx="15">
                  <c:v>88.64985395194065</c:v>
                </c:pt>
                <c:pt idx="16">
                  <c:v>89.5137149358439</c:v>
                </c:pt>
                <c:pt idx="17">
                  <c:v>90.28504262592963</c:v>
                </c:pt>
                <c:pt idx="18">
                  <c:v>90.97218718176889</c:v>
                </c:pt>
                <c:pt idx="19">
                  <c:v>91.5830939705412</c:v>
                </c:pt>
                <c:pt idx="20">
                  <c:v>92.12523730626468</c:v>
                </c:pt>
                <c:pt idx="21">
                  <c:v>92.60558062106455</c:v>
                </c:pt>
                <c:pt idx="22">
                  <c:v>93.03055799765548</c:v>
                </c:pt>
                <c:pt idx="23">
                  <c:v>93.40607241762486</c:v>
                </c:pt>
                <c:pt idx="24">
                  <c:v>93.73750663784872</c:v>
                </c:pt>
                <c:pt idx="25">
                  <c:v>94.02974321538233</c:v>
                </c:pt>
                <c:pt idx="26">
                  <c:v>94.28719080297115</c:v>
                </c:pt>
                <c:pt idx="27">
                  <c:v>94.51381439736746</c:v>
                </c:pt>
                <c:pt idx="28">
                  <c:v>94.7131677213043</c:v>
                </c:pt>
                <c:pt idx="29">
                  <c:v>94.88842634910986</c:v>
                </c:pt>
                <c:pt idx="30">
                  <c:v>95.04242054504672</c:v>
                </c:pt>
                <c:pt idx="31">
                  <c:v>95.17766707678602</c:v>
                </c:pt>
                <c:pt idx="32">
                  <c:v>95.29639950082139</c:v>
                </c:pt>
                <c:pt idx="33">
                  <c:v>95.40059660004115</c:v>
                </c:pt>
                <c:pt idx="34">
                  <c:v>95.49200879417938</c:v>
                </c:pt>
                <c:pt idx="35">
                  <c:v>95.57218244906883</c:v>
                </c:pt>
                <c:pt idx="36">
                  <c:v>95.64248208734635</c:v>
                </c:pt>
                <c:pt idx="37">
                  <c:v>95.70411055743355</c:v>
                </c:pt>
                <c:pt idx="38">
                  <c:v>95.75812725421938</c:v>
                </c:pt>
                <c:pt idx="39">
                  <c:v>95.80546450802765</c:v>
                </c:pt>
                <c:pt idx="40">
                  <c:v>95.84694227149664</c:v>
                </c:pt>
                <c:pt idx="41">
                  <c:v>95.88328123959346</c:v>
                </c:pt>
                <c:pt idx="42">
                  <c:v>95.91511453822334</c:v>
                </c:pt>
                <c:pt idx="43">
                  <c:v>95.94299811339565</c:v>
                </c:pt>
                <c:pt idx="44">
                  <c:v>95.967419946913</c:v>
                </c:pt>
                <c:pt idx="45">
                  <c:v>95.98880821699206</c:v>
                </c:pt>
                <c:pt idx="46">
                  <c:v>96.00753851379331</c:v>
                </c:pt>
                <c:pt idx="47">
                  <c:v>96.02394021104148</c:v>
                </c:pt>
                <c:pt idx="48">
                  <c:v>96.03830208610744</c:v>
                </c:pt>
                <c:pt idx="49">
                  <c:v>96.05087727235245</c:v>
                </c:pt>
                <c:pt idx="50">
                  <c:v>96.0618876193621</c:v>
                </c:pt>
                <c:pt idx="51">
                  <c:v>96.07152752902427</c:v>
                </c:pt>
                <c:pt idx="52">
                  <c:v>96.07996732828758</c:v>
                </c:pt>
                <c:pt idx="53">
                  <c:v>96.08735623289516</c:v>
                </c:pt>
                <c:pt idx="54">
                  <c:v>96.09382495042218</c:v>
                </c:pt>
                <c:pt idx="55">
                  <c:v>96.09948796553907</c:v>
                </c:pt>
                <c:pt idx="56">
                  <c:v>96.10444554554536</c:v>
                </c:pt>
                <c:pt idx="57">
                  <c:v>96.10878549984234</c:v>
                </c:pt>
                <c:pt idx="58">
                  <c:v>96.11258472309476</c:v>
                </c:pt>
                <c:pt idx="59">
                  <c:v>96.11591054833915</c:v>
                </c:pt>
                <c:pt idx="60">
                  <c:v>96.1188219331879</c:v>
                </c:pt>
                <c:pt idx="61">
                  <c:v>96.12137049951913</c:v>
                </c:pt>
                <c:pt idx="62">
                  <c:v>96.12360144459815</c:v>
                </c:pt>
                <c:pt idx="63">
                  <c:v>96.12555433941348</c:v>
                </c:pt>
                <c:pt idx="64">
                  <c:v>96.12726382810006</c:v>
                </c:pt>
                <c:pt idx="65">
                  <c:v>96.12876024063709</c:v>
                </c:pt>
                <c:pt idx="66">
                  <c:v>96.13007012952171</c:v>
                </c:pt>
                <c:pt idx="67">
                  <c:v>96.1312167398121</c:v>
                </c:pt>
                <c:pt idx="68">
                  <c:v>96.13222042078176</c:v>
                </c:pt>
                <c:pt idx="69">
                  <c:v>96.13309898641452</c:v>
                </c:pt>
                <c:pt idx="70">
                  <c:v>96.13386803108064</c:v>
                </c:pt>
                <c:pt idx="71">
                  <c:v>96.13454120595204</c:v>
                </c:pt>
                <c:pt idx="72">
                  <c:v>96.13513046102928</c:v>
                </c:pt>
                <c:pt idx="73">
                  <c:v>96.13564625705014</c:v>
                </c:pt>
                <c:pt idx="74">
                  <c:v>96.13609775102204</c:v>
                </c:pt>
                <c:pt idx="75">
                  <c:v>96.13649295865608</c:v>
                </c:pt>
                <c:pt idx="76">
                  <c:v>96.13683889657521</c:v>
                </c:pt>
                <c:pt idx="77">
                  <c:v>96.13714170681196</c:v>
                </c:pt>
                <c:pt idx="78">
                  <c:v>96.1374067657993</c:v>
                </c:pt>
                <c:pt idx="79">
                  <c:v>96.1376387797845</c:v>
                </c:pt>
                <c:pt idx="80">
                  <c:v>96.13784186835603</c:v>
                </c:pt>
                <c:pt idx="81">
                  <c:v>96.13801963756347</c:v>
                </c:pt>
                <c:pt idx="82">
                  <c:v>96.13817524392616</c:v>
                </c:pt>
                <c:pt idx="83">
                  <c:v>96.13831145046569</c:v>
                </c:pt>
                <c:pt idx="84">
                  <c:v>96.13843067575547</c:v>
                </c:pt>
              </c:numCache>
            </c:numRef>
          </c:val>
          <c:smooth val="0"/>
        </c:ser>
        <c:dLbls>
          <c:showLegendKey val="0"/>
          <c:showVal val="0"/>
          <c:showCatName val="0"/>
          <c:showSerName val="0"/>
          <c:showPercent val="0"/>
          <c:showBubbleSize val="0"/>
        </c:dLbls>
        <c:marker val="1"/>
        <c:smooth val="0"/>
        <c:axId val="408718104"/>
        <c:axId val="468589800"/>
      </c:lineChart>
      <c:catAx>
        <c:axId val="408718104"/>
        <c:scaling>
          <c:orientation val="minMax"/>
        </c:scaling>
        <c:delete val="0"/>
        <c:axPos val="b"/>
        <c:majorTickMark val="out"/>
        <c:minorTickMark val="none"/>
        <c:tickLblPos val="nextTo"/>
        <c:crossAx val="468589800"/>
        <c:crosses val="autoZero"/>
        <c:auto val="1"/>
        <c:lblAlgn val="ctr"/>
        <c:lblOffset val="100"/>
        <c:noMultiLvlLbl val="0"/>
      </c:catAx>
      <c:valAx>
        <c:axId val="468589800"/>
        <c:scaling>
          <c:orientation val="minMax"/>
        </c:scaling>
        <c:delete val="0"/>
        <c:axPos val="l"/>
        <c:majorGridlines/>
        <c:numFmt formatCode="General" sourceLinked="1"/>
        <c:majorTickMark val="out"/>
        <c:minorTickMark val="none"/>
        <c:tickLblPos val="nextTo"/>
        <c:crossAx val="4087181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425450</xdr:colOff>
      <xdr:row>5</xdr:row>
      <xdr:rowOff>44450</xdr:rowOff>
    </xdr:from>
    <xdr:to>
      <xdr:col>19</xdr:col>
      <xdr:colOff>285750</xdr:colOff>
      <xdr:row>20</xdr:row>
      <xdr:rowOff>120650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10160</xdr:colOff>
      <xdr:row>48</xdr:row>
      <xdr:rowOff>20320</xdr:rowOff>
    </xdr:from>
    <xdr:to>
      <xdr:col>17</xdr:col>
      <xdr:colOff>558800</xdr:colOff>
      <xdr:row>63</xdr:row>
      <xdr:rowOff>20320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69850</xdr:colOff>
      <xdr:row>9</xdr:row>
      <xdr:rowOff>69850</xdr:rowOff>
    </xdr:from>
    <xdr:to>
      <xdr:col>18</xdr:col>
      <xdr:colOff>165100</xdr:colOff>
      <xdr:row>46</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71120</xdr:colOff>
      <xdr:row>17</xdr:row>
      <xdr:rowOff>5080</xdr:rowOff>
    </xdr:from>
    <xdr:to>
      <xdr:col>7</xdr:col>
      <xdr:colOff>619760</xdr:colOff>
      <xdr:row>30</xdr:row>
      <xdr:rowOff>71120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81280</xdr:colOff>
      <xdr:row>30</xdr:row>
      <xdr:rowOff>147320</xdr:rowOff>
    </xdr:from>
    <xdr:to>
      <xdr:col>7</xdr:col>
      <xdr:colOff>629920</xdr:colOff>
      <xdr:row>45</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20320</xdr:colOff>
      <xdr:row>16</xdr:row>
      <xdr:rowOff>15240</xdr:rowOff>
    </xdr:from>
    <xdr:to>
      <xdr:col>16</xdr:col>
      <xdr:colOff>518160</xdr:colOff>
      <xdr:row>30</xdr:row>
      <xdr:rowOff>101600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xdr:colOff>
      <xdr:row>31</xdr:row>
      <xdr:rowOff>15240</xdr:rowOff>
    </xdr:from>
    <xdr:to>
      <xdr:col>16</xdr:col>
      <xdr:colOff>548640</xdr:colOff>
      <xdr:row>45</xdr:row>
      <xdr:rowOff>162560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E19" sqref="E19"/>
    </sheetView>
  </sheetViews>
  <sheetFormatPr baseColWidth="10" defaultColWidth="8.83203125" defaultRowHeight="14" x14ac:dyDescent="0"/>
  <sheetData>
    <row r="1" spans="1:6">
      <c r="A1" t="s">
        <v>0</v>
      </c>
      <c r="D1" s="8" t="s">
        <v>44</v>
      </c>
      <c r="E1" s="3" t="s">
        <v>45</v>
      </c>
      <c r="F1" s="3" t="s">
        <v>46</v>
      </c>
    </row>
    <row r="3" spans="1:6">
      <c r="A3" t="s">
        <v>1</v>
      </c>
    </row>
    <row r="4" spans="1:6">
      <c r="A4" t="s">
        <v>2</v>
      </c>
    </row>
    <row r="5" spans="1:6">
      <c r="A5" t="s">
        <v>3</v>
      </c>
    </row>
    <row r="6" spans="1:6">
      <c r="A6" t="s">
        <v>4</v>
      </c>
    </row>
    <row r="10" spans="1:6">
      <c r="A10" t="s">
        <v>57</v>
      </c>
    </row>
    <row r="11" spans="1:6">
      <c r="A11" s="3"/>
      <c r="B11" t="s">
        <v>59</v>
      </c>
    </row>
    <row r="12" spans="1:6">
      <c r="A12" s="6"/>
      <c r="B12" t="s">
        <v>60</v>
      </c>
    </row>
    <row r="13" spans="1:6">
      <c r="A13" s="7"/>
      <c r="B13" t="s">
        <v>58</v>
      </c>
    </row>
    <row r="14" spans="1:6">
      <c r="A14" s="4"/>
      <c r="B14" t="s">
        <v>61</v>
      </c>
    </row>
    <row r="17" spans="1:3">
      <c r="A17" t="s">
        <v>65</v>
      </c>
      <c r="B17" s="3" t="s">
        <v>56</v>
      </c>
      <c r="C17" s="8"/>
    </row>
    <row r="18" spans="1:3">
      <c r="A18" t="s">
        <v>66</v>
      </c>
      <c r="B18" s="3" t="s">
        <v>56</v>
      </c>
      <c r="C18" s="8"/>
    </row>
    <row r="19" spans="1:3">
      <c r="A19" t="s">
        <v>67</v>
      </c>
      <c r="B19" s="3" t="s">
        <v>56</v>
      </c>
      <c r="C19" s="8"/>
    </row>
    <row r="20" spans="1:3">
      <c r="A20" t="s">
        <v>68</v>
      </c>
      <c r="B20" s="3" t="s">
        <v>56</v>
      </c>
      <c r="C20" s="8"/>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zoomScale="125" zoomScaleNormal="125" zoomScalePageLayoutView="125" workbookViewId="0">
      <selection activeCell="M4" sqref="M4:M5"/>
    </sheetView>
  </sheetViews>
  <sheetFormatPr baseColWidth="10" defaultColWidth="8.83203125" defaultRowHeight="14" x14ac:dyDescent="0"/>
  <cols>
    <col min="2" max="2" width="12.33203125" customWidth="1"/>
    <col min="8" max="8" width="9.83203125" customWidth="1"/>
  </cols>
  <sheetData>
    <row r="1" spans="1:13">
      <c r="A1" t="s">
        <v>41</v>
      </c>
    </row>
    <row r="2" spans="1:13">
      <c r="A2" t="s">
        <v>7</v>
      </c>
    </row>
    <row r="3" spans="1:13">
      <c r="A3" t="s">
        <v>15</v>
      </c>
    </row>
    <row r="4" spans="1:13">
      <c r="A4" t="s">
        <v>8</v>
      </c>
      <c r="M4" s="8"/>
    </row>
    <row r="5" spans="1:13">
      <c r="A5" t="s">
        <v>17</v>
      </c>
      <c r="C5" s="3" t="s">
        <v>56</v>
      </c>
      <c r="M5" s="8"/>
    </row>
    <row r="6" spans="1:13">
      <c r="A6" t="s">
        <v>16</v>
      </c>
    </row>
    <row r="8" spans="1:13">
      <c r="A8" s="3" t="s">
        <v>79</v>
      </c>
      <c r="B8" s="3"/>
      <c r="C8" s="3"/>
      <c r="D8" s="3"/>
      <c r="E8" s="3"/>
      <c r="F8" s="3"/>
      <c r="G8" s="3"/>
      <c r="H8" s="3"/>
      <c r="I8" s="8"/>
      <c r="J8" s="8"/>
      <c r="K8" s="8"/>
    </row>
    <row r="9" spans="1:13">
      <c r="A9" s="3" t="s">
        <v>80</v>
      </c>
      <c r="B9" s="3"/>
      <c r="C9" s="3"/>
      <c r="D9" s="3"/>
      <c r="E9" s="3"/>
      <c r="F9" s="3"/>
      <c r="G9" s="3"/>
      <c r="H9" s="3"/>
    </row>
    <row r="10" spans="1:13">
      <c r="A10" s="3" t="s">
        <v>81</v>
      </c>
      <c r="B10" s="3"/>
      <c r="C10" s="3"/>
      <c r="D10" s="3"/>
      <c r="E10" s="3"/>
      <c r="F10" s="3"/>
      <c r="G10" s="3"/>
      <c r="H10" s="3"/>
    </row>
    <row r="11" spans="1:13">
      <c r="A11" s="3" t="s">
        <v>87</v>
      </c>
      <c r="B11" s="3"/>
      <c r="C11" s="3"/>
      <c r="D11" s="3"/>
      <c r="E11" s="3"/>
      <c r="F11" s="3"/>
      <c r="G11" s="3"/>
      <c r="H11" s="3"/>
      <c r="I11" s="3"/>
      <c r="J11" s="3"/>
      <c r="K11" s="3"/>
    </row>
    <row r="12" spans="1:13">
      <c r="A12" s="11"/>
    </row>
    <row r="13" spans="1:13">
      <c r="A13" t="s">
        <v>9</v>
      </c>
    </row>
    <row r="14" spans="1:13">
      <c r="A14" t="s">
        <v>5</v>
      </c>
      <c r="B14" t="s">
        <v>6</v>
      </c>
      <c r="D14" t="s">
        <v>51</v>
      </c>
      <c r="E14" t="s">
        <v>52</v>
      </c>
    </row>
    <row r="15" spans="1:13">
      <c r="A15">
        <v>0.6</v>
      </c>
      <c r="B15">
        <v>-20.2</v>
      </c>
      <c r="D15">
        <f>$J$15+($J$16*SIN($J$17*($A15-$J$18)))</f>
        <v>-15.790894970333589</v>
      </c>
      <c r="E15">
        <f>$B15-$D15</f>
        <v>-4.40910502966641</v>
      </c>
      <c r="I15" t="s">
        <v>47</v>
      </c>
      <c r="J15" s="4">
        <v>9.976994902403419</v>
      </c>
    </row>
    <row r="16" spans="1:13">
      <c r="A16">
        <v>0.7</v>
      </c>
      <c r="B16">
        <v>-8.1</v>
      </c>
      <c r="D16">
        <f t="shared" ref="D16:D46" si="0">$J$15+($J$16*SIN($J$17*($A16-$J$18)))</f>
        <v>-8.0305035415349053</v>
      </c>
      <c r="E16">
        <f t="shared" ref="E16:E46" si="1">$B16-$D16</f>
        <v>-6.9496458465094335E-2</v>
      </c>
      <c r="I16" t="s">
        <v>48</v>
      </c>
      <c r="J16" s="4">
        <v>56.919669954123592</v>
      </c>
    </row>
    <row r="17" spans="1:10">
      <c r="A17">
        <v>0.8</v>
      </c>
      <c r="B17">
        <v>5.6</v>
      </c>
      <c r="D17">
        <f t="shared" si="0"/>
        <v>0.12307840984117746</v>
      </c>
      <c r="E17">
        <f t="shared" si="1"/>
        <v>5.4769215901588222</v>
      </c>
      <c r="I17" t="s">
        <v>49</v>
      </c>
      <c r="J17" s="4">
        <v>1.4790087218783308</v>
      </c>
    </row>
    <row r="18" spans="1:10">
      <c r="A18">
        <v>1.6</v>
      </c>
      <c r="B18">
        <v>56.4</v>
      </c>
      <c r="D18">
        <f t="shared" si="0"/>
        <v>58.154472786023582</v>
      </c>
      <c r="E18">
        <f t="shared" si="1"/>
        <v>-1.7544727860235838</v>
      </c>
      <c r="I18" t="s">
        <v>50</v>
      </c>
      <c r="J18" s="4">
        <v>5.1658847560483858</v>
      </c>
    </row>
    <row r="19" spans="1:10">
      <c r="A19">
        <v>1.7</v>
      </c>
      <c r="B19">
        <v>66.8</v>
      </c>
      <c r="D19">
        <f t="shared" si="0"/>
        <v>62.095251811815395</v>
      </c>
      <c r="E19">
        <f t="shared" si="1"/>
        <v>4.7047481881846025</v>
      </c>
    </row>
    <row r="20" spans="1:10">
      <c r="A20">
        <v>3.6</v>
      </c>
      <c r="B20">
        <v>-35.1</v>
      </c>
      <c r="D20">
        <f t="shared" si="0"/>
        <v>-31.857756811292901</v>
      </c>
      <c r="E20">
        <f t="shared" si="1"/>
        <v>-3.2422431887070999</v>
      </c>
    </row>
    <row r="21" spans="1:10">
      <c r="A21">
        <v>3.7</v>
      </c>
      <c r="B21">
        <v>-42.6</v>
      </c>
      <c r="D21">
        <f t="shared" si="0"/>
        <v>-37.08872061987865</v>
      </c>
      <c r="E21">
        <f t="shared" si="1"/>
        <v>-5.5112793801213513</v>
      </c>
      <c r="G21" t="s">
        <v>53</v>
      </c>
      <c r="I21" s="6">
        <f>SUMSQ(E15:E46)</f>
        <v>594.86575215828202</v>
      </c>
    </row>
    <row r="22" spans="1:10">
      <c r="A22">
        <v>4.5999999999999996</v>
      </c>
      <c r="B22">
        <v>-33.5</v>
      </c>
      <c r="D22">
        <f t="shared" si="0"/>
        <v>-32.291716306635607</v>
      </c>
      <c r="E22">
        <f t="shared" si="1"/>
        <v>-1.2082836933643932</v>
      </c>
    </row>
    <row r="23" spans="1:10">
      <c r="A23">
        <v>4.7</v>
      </c>
      <c r="B23">
        <v>-27.5</v>
      </c>
      <c r="D23">
        <f t="shared" si="0"/>
        <v>-26.212666296993199</v>
      </c>
      <c r="E23">
        <f t="shared" si="1"/>
        <v>-1.2873337030068015</v>
      </c>
    </row>
    <row r="24" spans="1:10">
      <c r="A24">
        <v>4.8</v>
      </c>
      <c r="B24">
        <v>-22.7</v>
      </c>
      <c r="D24">
        <f t="shared" si="0"/>
        <v>-19.343421478050001</v>
      </c>
      <c r="E24">
        <f t="shared" si="1"/>
        <v>-3.3565785219499986</v>
      </c>
    </row>
    <row r="25" spans="1:10">
      <c r="A25">
        <v>5.6</v>
      </c>
      <c r="B25">
        <v>45.3</v>
      </c>
      <c r="D25">
        <f t="shared" si="0"/>
        <v>44.063150065427315</v>
      </c>
      <c r="E25">
        <f t="shared" si="1"/>
        <v>1.2368499345726818</v>
      </c>
    </row>
    <row r="26" spans="1:10">
      <c r="A26">
        <v>5.7</v>
      </c>
      <c r="B26">
        <v>47.6</v>
      </c>
      <c r="D26">
        <f t="shared" si="0"/>
        <v>50.408510423818626</v>
      </c>
      <c r="E26">
        <f t="shared" si="1"/>
        <v>-2.8085104238186247</v>
      </c>
    </row>
    <row r="27" spans="1:10">
      <c r="A27">
        <v>5.8</v>
      </c>
      <c r="B27">
        <v>56.2</v>
      </c>
      <c r="D27">
        <f t="shared" si="0"/>
        <v>55.871055838981796</v>
      </c>
      <c r="E27">
        <f t="shared" si="1"/>
        <v>0.32894416101820667</v>
      </c>
    </row>
    <row r="28" spans="1:10">
      <c r="A28">
        <v>6.6</v>
      </c>
      <c r="B28">
        <v>65.3</v>
      </c>
      <c r="D28">
        <f t="shared" si="0"/>
        <v>58.494296540795546</v>
      </c>
      <c r="E28">
        <f t="shared" si="1"/>
        <v>6.8057034592044516</v>
      </c>
    </row>
    <row r="29" spans="1:10">
      <c r="A29">
        <v>6.7</v>
      </c>
      <c r="B29">
        <v>62.5</v>
      </c>
      <c r="D29">
        <f t="shared" si="0"/>
        <v>53.578462441443065</v>
      </c>
      <c r="E29">
        <f t="shared" si="1"/>
        <v>8.9215375585569348</v>
      </c>
    </row>
    <row r="30" spans="1:10">
      <c r="A30">
        <v>7.7</v>
      </c>
      <c r="B30">
        <v>-22.6</v>
      </c>
      <c r="D30">
        <f t="shared" si="0"/>
        <v>-22.461606444117109</v>
      </c>
      <c r="E30">
        <f t="shared" si="1"/>
        <v>-0.13839355588289237</v>
      </c>
    </row>
    <row r="31" spans="1:10">
      <c r="A31">
        <v>7.8</v>
      </c>
      <c r="B31">
        <v>-31.7</v>
      </c>
      <c r="D31">
        <f t="shared" si="0"/>
        <v>-28.999834377110076</v>
      </c>
      <c r="E31">
        <f t="shared" si="1"/>
        <v>-2.7001656228899229</v>
      </c>
    </row>
    <row r="32" spans="1:10">
      <c r="A32">
        <v>8.6</v>
      </c>
      <c r="B32">
        <v>-44.1</v>
      </c>
      <c r="D32">
        <f t="shared" si="0"/>
        <v>-43.158457530034283</v>
      </c>
      <c r="E32">
        <f t="shared" si="1"/>
        <v>-0.941542469965718</v>
      </c>
    </row>
    <row r="33" spans="1:5">
      <c r="A33">
        <v>8.6999999999999993</v>
      </c>
      <c r="B33">
        <v>-37.1</v>
      </c>
      <c r="D33">
        <f t="shared" si="0"/>
        <v>-39.5710375380174</v>
      </c>
      <c r="E33">
        <f t="shared" si="1"/>
        <v>2.4710375380173986</v>
      </c>
    </row>
    <row r="34" spans="1:5">
      <c r="A34">
        <v>8.8000000000000007</v>
      </c>
      <c r="B34">
        <v>-35.299999999999997</v>
      </c>
      <c r="D34">
        <f t="shared" si="0"/>
        <v>-34.901745078895253</v>
      </c>
      <c r="E34">
        <f t="shared" si="1"/>
        <v>-0.39825492110474414</v>
      </c>
    </row>
    <row r="35" spans="1:5">
      <c r="A35">
        <v>9.6</v>
      </c>
      <c r="B35">
        <v>25.1</v>
      </c>
      <c r="D35">
        <f t="shared" si="0"/>
        <v>25.428416310139717</v>
      </c>
      <c r="E35">
        <f t="shared" si="1"/>
        <v>-0.32841631013971551</v>
      </c>
    </row>
    <row r="36" spans="1:5">
      <c r="A36">
        <v>9.6999999999999993</v>
      </c>
      <c r="B36">
        <v>35.700000000000003</v>
      </c>
      <c r="D36">
        <f t="shared" si="0"/>
        <v>33.332572369588085</v>
      </c>
      <c r="E36">
        <f t="shared" si="1"/>
        <v>2.3674276304119175</v>
      </c>
    </row>
    <row r="37" spans="1:5">
      <c r="A37">
        <v>9.8000000000000007</v>
      </c>
      <c r="B37">
        <v>41.2</v>
      </c>
      <c r="D37">
        <f t="shared" si="0"/>
        <v>40.726763553126133</v>
      </c>
      <c r="E37">
        <f t="shared" si="1"/>
        <v>0.47323644687386945</v>
      </c>
    </row>
    <row r="38" spans="1:5">
      <c r="A38">
        <v>10.6</v>
      </c>
      <c r="B38">
        <v>61.3</v>
      </c>
      <c r="D38">
        <f t="shared" si="0"/>
        <v>65.944964040421866</v>
      </c>
      <c r="E38">
        <f t="shared" si="1"/>
        <v>-4.6449640404218684</v>
      </c>
    </row>
    <row r="39" spans="1:5">
      <c r="A39">
        <v>10.7</v>
      </c>
      <c r="B39">
        <v>56.9</v>
      </c>
      <c r="D39">
        <f t="shared" si="0"/>
        <v>63.806514566463271</v>
      </c>
      <c r="E39">
        <f t="shared" si="1"/>
        <v>-6.9065145664632723</v>
      </c>
    </row>
    <row r="40" spans="1:5">
      <c r="A40">
        <v>10.8</v>
      </c>
      <c r="B40">
        <v>51</v>
      </c>
      <c r="D40">
        <f t="shared" si="0"/>
        <v>60.492707114121359</v>
      </c>
      <c r="E40">
        <f t="shared" si="1"/>
        <v>-9.4927071141213588</v>
      </c>
    </row>
    <row r="41" spans="1:5">
      <c r="A41">
        <v>11.7</v>
      </c>
      <c r="B41">
        <v>-2.5</v>
      </c>
      <c r="D41">
        <f t="shared" si="0"/>
        <v>-3.5106869402728087</v>
      </c>
      <c r="E41">
        <f t="shared" si="1"/>
        <v>1.0106869402728087</v>
      </c>
    </row>
    <row r="42" spans="1:5">
      <c r="A42">
        <v>11.8</v>
      </c>
      <c r="B42">
        <v>-4.5999999999999996</v>
      </c>
      <c r="D42">
        <f t="shared" si="0"/>
        <v>-11.512357184807545</v>
      </c>
      <c r="E42">
        <f t="shared" si="1"/>
        <v>6.9123571848075454</v>
      </c>
    </row>
    <row r="43" spans="1:5">
      <c r="A43">
        <v>12.6</v>
      </c>
      <c r="B43">
        <v>-38.5</v>
      </c>
      <c r="D43">
        <f t="shared" si="0"/>
        <v>-46.942669211446407</v>
      </c>
      <c r="E43">
        <f t="shared" si="1"/>
        <v>8.4426692114464075</v>
      </c>
    </row>
    <row r="44" spans="1:5">
      <c r="A44">
        <v>12.7</v>
      </c>
      <c r="B44">
        <v>-48.7</v>
      </c>
      <c r="D44">
        <f t="shared" si="0"/>
        <v>-46.325053542717995</v>
      </c>
      <c r="E44">
        <f t="shared" si="1"/>
        <v>-2.3749464572820074</v>
      </c>
    </row>
    <row r="45" spans="1:5">
      <c r="A45">
        <v>13.6</v>
      </c>
      <c r="B45">
        <v>2.7</v>
      </c>
      <c r="D45">
        <f t="shared" si="0"/>
        <v>4.7341320367657858</v>
      </c>
      <c r="E45">
        <f t="shared" si="1"/>
        <v>-2.0341320367657856</v>
      </c>
    </row>
    <row r="46" spans="1:5">
      <c r="A46">
        <v>13.7</v>
      </c>
      <c r="B46">
        <v>17.600000000000001</v>
      </c>
      <c r="D46">
        <f t="shared" si="0"/>
        <v>13.143523203867316</v>
      </c>
      <c r="E46">
        <f t="shared" si="1"/>
        <v>4.4564767961326854</v>
      </c>
    </row>
    <row r="49" spans="1:10">
      <c r="A49" t="s">
        <v>5</v>
      </c>
      <c r="B49" t="s">
        <v>52</v>
      </c>
      <c r="D49" t="s">
        <v>75</v>
      </c>
      <c r="E49" t="s">
        <v>52</v>
      </c>
      <c r="I49" t="s">
        <v>47</v>
      </c>
      <c r="J49" s="4">
        <v>-5.0999338095534703E-2</v>
      </c>
    </row>
    <row r="50" spans="1:10">
      <c r="A50">
        <v>0.6</v>
      </c>
      <c r="B50">
        <f>E15</f>
        <v>-4.40910502966641</v>
      </c>
      <c r="D50">
        <f>$J$49+$J$50*(COS(($J$52*($A50-$J$51))))</f>
        <v>-1.0525436905735543</v>
      </c>
      <c r="E50">
        <f>B50-D50</f>
        <v>-3.3565613390928557</v>
      </c>
      <c r="I50" t="s">
        <v>48</v>
      </c>
      <c r="J50" s="4">
        <v>3.4757242995861075</v>
      </c>
    </row>
    <row r="51" spans="1:10">
      <c r="A51">
        <v>0.7</v>
      </c>
      <c r="B51">
        <f t="shared" ref="B51:B81" si="2">E16</f>
        <v>-6.9496458465094335E-2</v>
      </c>
      <c r="D51">
        <f t="shared" ref="D51:D81" si="3">$J$49+$J$50*(COS(($J$52*($A51-$J$51))))</f>
        <v>-0.24115177498050197</v>
      </c>
      <c r="E51">
        <f t="shared" ref="E51:E81" si="4">B51-D51</f>
        <v>0.17165531651540764</v>
      </c>
      <c r="I51" t="s">
        <v>49</v>
      </c>
      <c r="J51" s="4">
        <v>4.0291088181339747</v>
      </c>
    </row>
    <row r="52" spans="1:10">
      <c r="A52">
        <v>0.8</v>
      </c>
      <c r="B52">
        <f t="shared" si="2"/>
        <v>5.4769215901588222</v>
      </c>
      <c r="D52">
        <f t="shared" si="3"/>
        <v>0.58092120691504623</v>
      </c>
      <c r="E52">
        <f t="shared" si="4"/>
        <v>4.8960003832437762</v>
      </c>
      <c r="I52" t="s">
        <v>50</v>
      </c>
      <c r="J52" s="4">
        <v>2.3756260658575998</v>
      </c>
    </row>
    <row r="53" spans="1:10">
      <c r="A53">
        <v>1.6</v>
      </c>
      <c r="B53">
        <f t="shared" si="2"/>
        <v>-1.7544727860235838</v>
      </c>
      <c r="D53">
        <f t="shared" si="3"/>
        <v>2.9781155796212633</v>
      </c>
      <c r="E53">
        <f t="shared" si="4"/>
        <v>-4.7325883656448475</v>
      </c>
    </row>
    <row r="54" spans="1:10">
      <c r="A54">
        <v>1.7</v>
      </c>
      <c r="B54">
        <f t="shared" si="2"/>
        <v>4.7047481881846025</v>
      </c>
      <c r="D54">
        <f t="shared" si="3"/>
        <v>2.491927466076298</v>
      </c>
      <c r="E54">
        <f t="shared" si="4"/>
        <v>2.2128207221083045</v>
      </c>
      <c r="H54" t="s">
        <v>78</v>
      </c>
      <c r="J54" s="10">
        <f>SUMSQ(E50:E81)</f>
        <v>431.02552822759668</v>
      </c>
    </row>
    <row r="55" spans="1:10">
      <c r="A55">
        <v>3.6</v>
      </c>
      <c r="B55">
        <f t="shared" si="2"/>
        <v>-3.2422431887070999</v>
      </c>
      <c r="D55">
        <f t="shared" si="3"/>
        <v>1.7698469063716415</v>
      </c>
      <c r="E55">
        <f t="shared" si="4"/>
        <v>-5.0120900950787419</v>
      </c>
    </row>
    <row r="56" spans="1:10">
      <c r="A56">
        <v>3.7</v>
      </c>
      <c r="B56">
        <f t="shared" si="2"/>
        <v>-5.5112793801213513</v>
      </c>
      <c r="D56">
        <f t="shared" si="3"/>
        <v>2.4154394913827018</v>
      </c>
      <c r="E56">
        <f t="shared" si="4"/>
        <v>-7.9267188715040531</v>
      </c>
    </row>
    <row r="57" spans="1:10">
      <c r="A57">
        <v>4.5999999999999996</v>
      </c>
      <c r="B57">
        <f t="shared" si="2"/>
        <v>-1.2082836933643932</v>
      </c>
      <c r="D57">
        <f t="shared" si="3"/>
        <v>0.68908527847533019</v>
      </c>
      <c r="E57">
        <f t="shared" si="4"/>
        <v>-1.8973689718397235</v>
      </c>
    </row>
    <row r="58" spans="1:10">
      <c r="A58">
        <v>4.7</v>
      </c>
      <c r="B58">
        <f t="shared" si="2"/>
        <v>-1.2873337030068015</v>
      </c>
      <c r="D58">
        <f t="shared" si="3"/>
        <v>-0.13090007727491818</v>
      </c>
      <c r="E58">
        <f t="shared" si="4"/>
        <v>-1.1564336257318832</v>
      </c>
    </row>
    <row r="59" spans="1:10">
      <c r="A59">
        <v>4.8</v>
      </c>
      <c r="B59">
        <f t="shared" si="2"/>
        <v>-3.3565785219499986</v>
      </c>
      <c r="D59">
        <f t="shared" si="3"/>
        <v>-0.94639732281855582</v>
      </c>
      <c r="E59">
        <f t="shared" si="4"/>
        <v>-2.4101811991314426</v>
      </c>
    </row>
    <row r="60" spans="1:10">
      <c r="A60">
        <v>5.6</v>
      </c>
      <c r="B60">
        <f t="shared" si="2"/>
        <v>1.2368499345726818</v>
      </c>
      <c r="D60">
        <f t="shared" si="3"/>
        <v>-2.9386222327431937</v>
      </c>
      <c r="E60">
        <f t="shared" si="4"/>
        <v>4.1754721673158759</v>
      </c>
    </row>
    <row r="61" spans="1:10">
      <c r="A61">
        <v>5.7</v>
      </c>
      <c r="B61">
        <f t="shared" si="2"/>
        <v>-2.8085104238186247</v>
      </c>
      <c r="D61">
        <f t="shared" si="3"/>
        <v>-2.4022672249812018</v>
      </c>
      <c r="E61">
        <f t="shared" si="4"/>
        <v>-0.40624319883742288</v>
      </c>
    </row>
    <row r="62" spans="1:10">
      <c r="A62">
        <v>5.8</v>
      </c>
      <c r="B62">
        <f t="shared" si="2"/>
        <v>0.32894416101820667</v>
      </c>
      <c r="D62">
        <f t="shared" si="3"/>
        <v>-1.7338389784735986</v>
      </c>
      <c r="E62">
        <f t="shared" si="4"/>
        <v>2.0627831394918053</v>
      </c>
    </row>
    <row r="63" spans="1:10">
      <c r="A63">
        <v>6.6</v>
      </c>
      <c r="B63">
        <f t="shared" si="2"/>
        <v>6.8057034592044516</v>
      </c>
      <c r="D63">
        <f t="shared" si="3"/>
        <v>3.3712085853539144</v>
      </c>
      <c r="E63">
        <f t="shared" si="4"/>
        <v>3.4344948738505372</v>
      </c>
    </row>
    <row r="64" spans="1:10">
      <c r="A64">
        <v>6.7</v>
      </c>
      <c r="B64">
        <f t="shared" si="2"/>
        <v>8.9215375585569348</v>
      </c>
      <c r="D64">
        <f t="shared" si="3"/>
        <v>3.4180782923301294</v>
      </c>
      <c r="E64">
        <f t="shared" si="4"/>
        <v>5.5034592662268054</v>
      </c>
    </row>
    <row r="65" spans="1:5">
      <c r="A65">
        <v>7.7</v>
      </c>
      <c r="B65">
        <f t="shared" si="2"/>
        <v>-0.13839355588289237</v>
      </c>
      <c r="D65">
        <f t="shared" si="3"/>
        <v>-2.7001475265346691</v>
      </c>
      <c r="E65">
        <f t="shared" si="4"/>
        <v>2.5617539706517767</v>
      </c>
    </row>
    <row r="66" spans="1:5">
      <c r="A66">
        <v>7.8</v>
      </c>
      <c r="B66">
        <f t="shared" si="2"/>
        <v>-2.7001656228899229</v>
      </c>
      <c r="D66">
        <f t="shared" si="3"/>
        <v>-3.1552562184487449</v>
      </c>
      <c r="E66">
        <f t="shared" si="4"/>
        <v>0.45509059555882203</v>
      </c>
    </row>
    <row r="67" spans="1:5">
      <c r="A67">
        <v>8.6</v>
      </c>
      <c r="B67">
        <f t="shared" si="2"/>
        <v>-0.941542469965718</v>
      </c>
      <c r="D67">
        <f t="shared" si="3"/>
        <v>-0.52515533827528815</v>
      </c>
      <c r="E67">
        <f t="shared" si="4"/>
        <v>-0.41638713169042985</v>
      </c>
    </row>
    <row r="68" spans="1:5">
      <c r="A68">
        <v>8.6999999999999993</v>
      </c>
      <c r="B68">
        <f t="shared" si="2"/>
        <v>2.4710375380173986</v>
      </c>
      <c r="D68">
        <f t="shared" si="3"/>
        <v>0.29847210954113756</v>
      </c>
      <c r="E68">
        <f t="shared" si="4"/>
        <v>2.1725654284762612</v>
      </c>
    </row>
    <row r="69" spans="1:5">
      <c r="A69">
        <v>8.8000000000000007</v>
      </c>
      <c r="B69">
        <f t="shared" si="2"/>
        <v>-0.39825492110474414</v>
      </c>
      <c r="D69">
        <f t="shared" si="3"/>
        <v>1.102469371364768</v>
      </c>
      <c r="E69">
        <f t="shared" si="4"/>
        <v>-1.5007242924695121</v>
      </c>
    </row>
    <row r="70" spans="1:5">
      <c r="A70">
        <v>9.6</v>
      </c>
      <c r="B70">
        <f t="shared" si="2"/>
        <v>-0.32841631013971551</v>
      </c>
      <c r="D70">
        <f t="shared" si="3"/>
        <v>2.677695092689627</v>
      </c>
      <c r="E70">
        <f t="shared" si="4"/>
        <v>-3.0061114028293425</v>
      </c>
    </row>
    <row r="71" spans="1:5">
      <c r="A71">
        <v>9.6999999999999993</v>
      </c>
      <c r="B71">
        <f t="shared" si="2"/>
        <v>2.3674276304119175</v>
      </c>
      <c r="D71">
        <f t="shared" si="3"/>
        <v>2.0944118831154976</v>
      </c>
      <c r="E71">
        <f t="shared" si="4"/>
        <v>0.27301574729641986</v>
      </c>
    </row>
    <row r="72" spans="1:5">
      <c r="A72">
        <v>9.8000000000000007</v>
      </c>
      <c r="B72">
        <f t="shared" si="2"/>
        <v>0.47323644687386945</v>
      </c>
      <c r="D72">
        <f t="shared" si="3"/>
        <v>1.3906186244708372</v>
      </c>
      <c r="E72">
        <f t="shared" si="4"/>
        <v>-0.91738217759696772</v>
      </c>
    </row>
    <row r="73" spans="1:5">
      <c r="A73">
        <v>10.6</v>
      </c>
      <c r="B73">
        <f t="shared" si="2"/>
        <v>-4.6449640404218684</v>
      </c>
      <c r="D73">
        <f t="shared" si="3"/>
        <v>-3.5100523778856214</v>
      </c>
      <c r="E73">
        <f t="shared" si="4"/>
        <v>-1.134911662536247</v>
      </c>
    </row>
    <row r="74" spans="1:5">
      <c r="A74">
        <v>10.7</v>
      </c>
      <c r="B74">
        <f t="shared" si="2"/>
        <v>-6.9065145664632723</v>
      </c>
      <c r="D74">
        <f t="shared" si="3"/>
        <v>-3.4929206821069756</v>
      </c>
      <c r="E74">
        <f t="shared" si="4"/>
        <v>-3.4135938843562967</v>
      </c>
    </row>
    <row r="75" spans="1:5">
      <c r="A75">
        <v>10.8</v>
      </c>
      <c r="B75">
        <f t="shared" si="2"/>
        <v>-9.4927071141213588</v>
      </c>
      <c r="D75">
        <f t="shared" si="3"/>
        <v>-3.2824525732608318</v>
      </c>
      <c r="E75">
        <f t="shared" si="4"/>
        <v>-6.210254540860527</v>
      </c>
    </row>
    <row r="76" spans="1:5">
      <c r="A76">
        <v>11.7</v>
      </c>
      <c r="B76">
        <f t="shared" si="2"/>
        <v>1.0106869402728087</v>
      </c>
      <c r="D76">
        <f t="shared" si="3"/>
        <v>2.7648617592049405</v>
      </c>
      <c r="E76">
        <f t="shared" si="4"/>
        <v>-1.7541748189321318</v>
      </c>
    </row>
    <row r="77" spans="1:5">
      <c r="A77">
        <v>11.8</v>
      </c>
      <c r="B77">
        <f t="shared" si="2"/>
        <v>6.9123571848075454</v>
      </c>
      <c r="D77">
        <f t="shared" si="3"/>
        <v>3.1652809723721838</v>
      </c>
      <c r="E77">
        <f t="shared" si="4"/>
        <v>3.7470762124353616</v>
      </c>
    </row>
    <row r="78" spans="1:5">
      <c r="A78">
        <v>12.6</v>
      </c>
      <c r="B78">
        <f t="shared" si="2"/>
        <v>8.4426692114464075</v>
      </c>
      <c r="D78">
        <f t="shared" si="3"/>
        <v>0.15436493187057401</v>
      </c>
      <c r="E78">
        <f t="shared" si="4"/>
        <v>8.2883042795758328</v>
      </c>
    </row>
    <row r="79" spans="1:5">
      <c r="A79">
        <v>12.7</v>
      </c>
      <c r="B79">
        <f t="shared" si="2"/>
        <v>-2.3749464572820074</v>
      </c>
      <c r="D79">
        <f t="shared" si="3"/>
        <v>-0.66793126774097511</v>
      </c>
      <c r="E79">
        <f t="shared" si="4"/>
        <v>-1.7070151895410324</v>
      </c>
    </row>
    <row r="80" spans="1:5">
      <c r="A80">
        <v>13.6</v>
      </c>
      <c r="B80">
        <f t="shared" si="2"/>
        <v>-2.0341320367657856</v>
      </c>
      <c r="D80">
        <f t="shared" si="3"/>
        <v>-2.6042885278830235</v>
      </c>
      <c r="E80">
        <f t="shared" si="4"/>
        <v>0.57015649111723787</v>
      </c>
    </row>
    <row r="81" spans="1:5">
      <c r="A81">
        <v>13.7</v>
      </c>
      <c r="B81">
        <f t="shared" si="2"/>
        <v>4.4564767961326854</v>
      </c>
      <c r="D81">
        <f t="shared" si="3"/>
        <v>-1.9775991772091499</v>
      </c>
      <c r="E81">
        <f t="shared" si="4"/>
        <v>6.4340759733418356</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zoomScale="125" zoomScaleNormal="125" zoomScalePageLayoutView="125" workbookViewId="0">
      <selection activeCell="E19" sqref="E19"/>
    </sheetView>
  </sheetViews>
  <sheetFormatPr baseColWidth="10" defaultColWidth="8.83203125" defaultRowHeight="14" x14ac:dyDescent="0"/>
  <cols>
    <col min="3" max="4" width="17.83203125" customWidth="1"/>
    <col min="5" max="5" width="23.33203125" customWidth="1"/>
    <col min="6" max="6" width="10.33203125" customWidth="1"/>
    <col min="11" max="11" width="10" customWidth="1"/>
  </cols>
  <sheetData>
    <row r="1" spans="1:19">
      <c r="A1" t="s">
        <v>42</v>
      </c>
    </row>
    <row r="2" spans="1:19">
      <c r="A2" t="s">
        <v>18</v>
      </c>
    </row>
    <row r="3" spans="1:19">
      <c r="A3" t="s">
        <v>12</v>
      </c>
      <c r="F3" s="3" t="s">
        <v>74</v>
      </c>
      <c r="G3" s="8"/>
    </row>
    <row r="4" spans="1:19">
      <c r="A4" t="s">
        <v>13</v>
      </c>
      <c r="F4" s="3" t="s">
        <v>88</v>
      </c>
      <c r="G4" s="3"/>
      <c r="H4" s="3"/>
      <c r="I4" s="3"/>
      <c r="J4" s="3"/>
      <c r="K4" s="3"/>
      <c r="L4" s="3"/>
      <c r="M4" s="8"/>
      <c r="N4" s="8"/>
      <c r="O4" s="8"/>
      <c r="P4" s="8"/>
      <c r="Q4" s="8"/>
      <c r="R4" s="8"/>
      <c r="S4" s="8"/>
    </row>
    <row r="5" spans="1:19">
      <c r="A5" t="s">
        <v>14</v>
      </c>
      <c r="F5" s="8"/>
      <c r="G5" s="8"/>
      <c r="H5" s="8"/>
      <c r="I5" s="8"/>
      <c r="J5" s="8"/>
      <c r="K5" s="8"/>
      <c r="L5" s="8"/>
    </row>
    <row r="6" spans="1:19">
      <c r="C6" t="s">
        <v>47</v>
      </c>
      <c r="D6" s="4">
        <v>280</v>
      </c>
      <c r="E6" s="8"/>
      <c r="F6" s="8"/>
      <c r="G6" s="8"/>
      <c r="H6" s="8"/>
      <c r="I6" s="8"/>
      <c r="J6" s="8"/>
      <c r="K6" s="8"/>
    </row>
    <row r="7" spans="1:19">
      <c r="C7" t="s">
        <v>76</v>
      </c>
      <c r="D7" s="4">
        <v>1.0000000000000001E-17</v>
      </c>
      <c r="E7" s="8"/>
    </row>
    <row r="8" spans="1:19">
      <c r="C8" t="s">
        <v>77</v>
      </c>
      <c r="D8" s="4">
        <v>0</v>
      </c>
      <c r="E8" s="8"/>
    </row>
    <row r="9" spans="1:19">
      <c r="C9" t="s">
        <v>82</v>
      </c>
      <c r="D9" s="4">
        <v>2.181E-2</v>
      </c>
      <c r="H9" s="8"/>
    </row>
    <row r="11" spans="1:19">
      <c r="A11" t="s">
        <v>10</v>
      </c>
      <c r="B11" t="s">
        <v>11</v>
      </c>
      <c r="C11" t="s">
        <v>62</v>
      </c>
      <c r="D11" t="s">
        <v>63</v>
      </c>
      <c r="E11" t="s">
        <v>64</v>
      </c>
    </row>
    <row r="12" spans="1:19">
      <c r="A12" s="1">
        <v>1958</v>
      </c>
      <c r="B12" s="2">
        <v>315.28899999999999</v>
      </c>
      <c r="C12">
        <f>$D$6+$D$7*EXP($D$9*$A12+$D$8)</f>
        <v>315.16437228718735</v>
      </c>
      <c r="D12">
        <f>$B12-$C12</f>
        <v>0.1246277128126394</v>
      </c>
      <c r="E12" s="6">
        <f>SUMSQ(D12:D68)</f>
        <v>153.32482257400667</v>
      </c>
    </row>
    <row r="13" spans="1:19">
      <c r="A13" s="1">
        <v>1959</v>
      </c>
      <c r="B13" s="2">
        <v>315.96916666666664</v>
      </c>
      <c r="C13">
        <f t="shared" ref="C13:C68" si="0">$D$6+$D$7*EXP($D$9*$A13+$D$8)</f>
        <v>315.93973180758496</v>
      </c>
      <c r="D13">
        <f t="shared" ref="D13:D68" si="1">$B13-$C13</f>
        <v>2.9434859081675313E-2</v>
      </c>
    </row>
    <row r="14" spans="1:19">
      <c r="A14" s="1">
        <v>1960</v>
      </c>
      <c r="B14" s="2">
        <v>316.90583333333331</v>
      </c>
      <c r="C14">
        <f t="shared" si="0"/>
        <v>316.73218767712166</v>
      </c>
      <c r="D14">
        <f t="shared" si="1"/>
        <v>0.17364565621164729</v>
      </c>
    </row>
    <row r="15" spans="1:19">
      <c r="A15" s="1">
        <v>1961</v>
      </c>
      <c r="B15" s="2">
        <v>317.63249999999999</v>
      </c>
      <c r="C15">
        <f t="shared" si="0"/>
        <v>317.54211686305723</v>
      </c>
      <c r="D15">
        <f t="shared" si="1"/>
        <v>9.0383136942762121E-2</v>
      </c>
    </row>
    <row r="16" spans="1:19">
      <c r="A16" s="1">
        <v>1962</v>
      </c>
      <c r="B16" s="2">
        <v>318.44416666666666</v>
      </c>
      <c r="C16">
        <f t="shared" si="0"/>
        <v>318.36990464461974</v>
      </c>
      <c r="D16">
        <f t="shared" si="1"/>
        <v>7.4262022046923448E-2</v>
      </c>
    </row>
    <row r="17" spans="1:4">
      <c r="A17" s="1">
        <v>1963</v>
      </c>
      <c r="B17" s="2">
        <v>318.98833333333334</v>
      </c>
      <c r="C17">
        <f t="shared" si="0"/>
        <v>319.21594479628209</v>
      </c>
      <c r="D17">
        <f t="shared" si="1"/>
        <v>-0.22761146294874379</v>
      </c>
    </row>
    <row r="18" spans="1:4">
      <c r="A18" s="1">
        <v>1964</v>
      </c>
      <c r="B18" s="2">
        <v>319.61750000000001</v>
      </c>
      <c r="C18">
        <f t="shared" si="0"/>
        <v>320.08063977507663</v>
      </c>
      <c r="D18">
        <f t="shared" si="1"/>
        <v>-0.46313977507662685</v>
      </c>
    </row>
    <row r="19" spans="1:4">
      <c r="A19" s="1">
        <v>1965</v>
      </c>
      <c r="B19" s="2">
        <v>320.0408333333333</v>
      </c>
      <c r="C19">
        <f t="shared" si="0"/>
        <v>320.96440091204329</v>
      </c>
      <c r="D19">
        <f t="shared" si="1"/>
        <v>-0.92356757870999218</v>
      </c>
    </row>
    <row r="20" spans="1:4">
      <c r="A20" s="1">
        <v>1966</v>
      </c>
      <c r="B20" s="2">
        <v>321.37749999999994</v>
      </c>
      <c r="C20">
        <f t="shared" si="0"/>
        <v>321.86764860789674</v>
      </c>
      <c r="D20">
        <f t="shared" si="1"/>
        <v>-0.49014860789679915</v>
      </c>
    </row>
    <row r="21" spans="1:4">
      <c r="A21" s="1">
        <v>1967</v>
      </c>
      <c r="B21" s="2">
        <v>322.15083333333331</v>
      </c>
      <c r="C21">
        <f t="shared" si="0"/>
        <v>322.79081253301058</v>
      </c>
      <c r="D21">
        <f t="shared" si="1"/>
        <v>-0.63997919967727057</v>
      </c>
    </row>
    <row r="22" spans="1:4">
      <c r="A22" s="1">
        <v>1968</v>
      </c>
      <c r="B22" s="2">
        <v>323.0408333333333</v>
      </c>
      <c r="C22">
        <f t="shared" si="0"/>
        <v>323.73433183180714</v>
      </c>
      <c r="D22">
        <f t="shared" si="1"/>
        <v>-0.69349849847384348</v>
      </c>
    </row>
    <row r="23" spans="1:4">
      <c r="A23" s="1">
        <v>1969</v>
      </c>
      <c r="B23" s="2">
        <v>324.61916666666667</v>
      </c>
      <c r="C23">
        <f t="shared" si="0"/>
        <v>324.69865533165745</v>
      </c>
      <c r="D23">
        <f t="shared" si="1"/>
        <v>-7.948866499077667E-2</v>
      </c>
    </row>
    <row r="24" spans="1:4">
      <c r="A24" s="1">
        <v>1970</v>
      </c>
      <c r="B24" s="2">
        <v>325.67583333333329</v>
      </c>
      <c r="C24">
        <f t="shared" si="0"/>
        <v>325.68424175638683</v>
      </c>
      <c r="D24">
        <f t="shared" si="1"/>
        <v>-8.4084230535381721E-3</v>
      </c>
    </row>
    <row r="25" spans="1:4">
      <c r="A25" s="1">
        <v>1971</v>
      </c>
      <c r="B25" s="2">
        <v>326.31583333333327</v>
      </c>
      <c r="C25">
        <f t="shared" si="0"/>
        <v>326.6915599444859</v>
      </c>
      <c r="D25">
        <f t="shared" si="1"/>
        <v>-0.37572661115262918</v>
      </c>
    </row>
    <row r="26" spans="1:4">
      <c r="A26" s="1">
        <v>1972</v>
      </c>
      <c r="B26" s="2">
        <v>327.45166666666665</v>
      </c>
      <c r="C26">
        <f t="shared" si="0"/>
        <v>327.72108907213578</v>
      </c>
      <c r="D26">
        <f t="shared" si="1"/>
        <v>-0.26942240546912899</v>
      </c>
    </row>
    <row r="27" spans="1:4">
      <c r="A27" s="1">
        <v>1973</v>
      </c>
      <c r="B27" s="2">
        <v>329.67333333333329</v>
      </c>
      <c r="C27">
        <f t="shared" si="0"/>
        <v>328.77331888114912</v>
      </c>
      <c r="D27">
        <f t="shared" si="1"/>
        <v>0.9000144521841662</v>
      </c>
    </row>
    <row r="28" spans="1:4">
      <c r="A28" s="1">
        <v>1974</v>
      </c>
      <c r="B28" s="2">
        <v>330.23999999999995</v>
      </c>
      <c r="C28">
        <f t="shared" si="0"/>
        <v>329.84874991193925</v>
      </c>
      <c r="D28">
        <f t="shared" si="1"/>
        <v>0.39125008806070127</v>
      </c>
    </row>
    <row r="29" spans="1:4">
      <c r="A29" s="1">
        <v>1975</v>
      </c>
      <c r="B29" s="2">
        <v>331.14666666666665</v>
      </c>
      <c r="C29">
        <f t="shared" si="0"/>
        <v>330.94789374162269</v>
      </c>
      <c r="D29">
        <f t="shared" si="1"/>
        <v>0.19877292504395427</v>
      </c>
    </row>
    <row r="30" spans="1:4">
      <c r="A30" s="1">
        <v>1976</v>
      </c>
      <c r="B30" s="2">
        <v>332.14916666666676</v>
      </c>
      <c r="C30">
        <f t="shared" si="0"/>
        <v>332.07127322737466</v>
      </c>
      <c r="D30">
        <f t="shared" si="1"/>
        <v>7.7893439292097355E-2</v>
      </c>
    </row>
    <row r="31" spans="1:4">
      <c r="A31" s="1">
        <v>1977</v>
      </c>
      <c r="B31" s="2">
        <v>333.89333333333332</v>
      </c>
      <c r="C31">
        <f t="shared" si="0"/>
        <v>333.2194227551509</v>
      </c>
      <c r="D31">
        <f t="shared" si="1"/>
        <v>0.67391057818241507</v>
      </c>
    </row>
    <row r="32" spans="1:4">
      <c r="A32" s="1">
        <v>1978</v>
      </c>
      <c r="B32" s="2">
        <v>335.5</v>
      </c>
      <c r="C32">
        <f t="shared" si="0"/>
        <v>334.39288849389004</v>
      </c>
      <c r="D32">
        <f t="shared" si="1"/>
        <v>1.107111506109959</v>
      </c>
    </row>
    <row r="33" spans="1:4">
      <c r="A33" s="1">
        <v>1979</v>
      </c>
      <c r="B33" s="2">
        <v>336.84499999999997</v>
      </c>
      <c r="C33">
        <f t="shared" si="0"/>
        <v>335.59222865532467</v>
      </c>
      <c r="D33">
        <f t="shared" si="1"/>
        <v>1.2527713446752955</v>
      </c>
    </row>
    <row r="34" spans="1:4">
      <c r="A34" s="1">
        <v>1980</v>
      </c>
      <c r="B34" s="2">
        <v>338.68166666666667</v>
      </c>
      <c r="C34">
        <f t="shared" si="0"/>
        <v>336.81801375952074</v>
      </c>
      <c r="D34">
        <f t="shared" si="1"/>
        <v>1.8636529071459336</v>
      </c>
    </row>
    <row r="35" spans="1:4">
      <c r="A35" s="1">
        <v>1981</v>
      </c>
      <c r="B35" s="2">
        <v>339.92750000000001</v>
      </c>
      <c r="C35">
        <f t="shared" si="0"/>
        <v>338.07082690626902</v>
      </c>
      <c r="D35">
        <f t="shared" si="1"/>
        <v>1.8566730937309899</v>
      </c>
    </row>
    <row r="36" spans="1:4">
      <c r="A36" s="1">
        <v>1982</v>
      </c>
      <c r="B36" s="2">
        <v>341.12666666666667</v>
      </c>
      <c r="C36">
        <f t="shared" si="0"/>
        <v>339.35126405246416</v>
      </c>
      <c r="D36">
        <f t="shared" si="1"/>
        <v>1.7754026142025054</v>
      </c>
    </row>
    <row r="37" spans="1:4">
      <c r="A37" s="1">
        <v>1983</v>
      </c>
      <c r="B37" s="2">
        <v>342.77583333333331</v>
      </c>
      <c r="C37">
        <f t="shared" si="0"/>
        <v>340.65993429559762</v>
      </c>
      <c r="D37">
        <f t="shared" si="1"/>
        <v>2.1158990377356872</v>
      </c>
    </row>
    <row r="38" spans="1:4">
      <c r="A38" s="1">
        <v>1984</v>
      </c>
      <c r="B38" s="2">
        <v>344.41833333333329</v>
      </c>
      <c r="C38">
        <f t="shared" si="0"/>
        <v>341.99746016350389</v>
      </c>
      <c r="D38">
        <f t="shared" si="1"/>
        <v>2.4208731698294059</v>
      </c>
    </row>
    <row r="39" spans="1:4">
      <c r="A39" s="1">
        <v>1985</v>
      </c>
      <c r="B39" s="2">
        <v>345.89749999999998</v>
      </c>
      <c r="C39">
        <f t="shared" si="0"/>
        <v>343.3644779104913</v>
      </c>
      <c r="D39">
        <f t="shared" si="1"/>
        <v>2.5330220895086768</v>
      </c>
    </row>
    <row r="40" spans="1:4">
      <c r="A40" s="1">
        <v>1986</v>
      </c>
      <c r="B40" s="2">
        <v>347.14583333333331</v>
      </c>
      <c r="C40">
        <f t="shared" si="0"/>
        <v>344.7616378200064</v>
      </c>
      <c r="D40">
        <f t="shared" si="1"/>
        <v>2.3841955133269153</v>
      </c>
    </row>
    <row r="41" spans="1:4">
      <c r="A41" s="1">
        <v>1987</v>
      </c>
      <c r="B41" s="2">
        <v>348.92666666666668</v>
      </c>
      <c r="C41">
        <f t="shared" si="0"/>
        <v>346.18960451397163</v>
      </c>
      <c r="D41">
        <f t="shared" si="1"/>
        <v>2.7370621526950458</v>
      </c>
    </row>
    <row r="42" spans="1:4">
      <c r="A42" s="1">
        <v>1988</v>
      </c>
      <c r="B42" s="2">
        <v>351.48166666666663</v>
      </c>
      <c r="C42">
        <f t="shared" si="0"/>
        <v>347.64905726894023</v>
      </c>
      <c r="D42">
        <f t="shared" si="1"/>
        <v>3.8326093977264009</v>
      </c>
    </row>
    <row r="43" spans="1:4">
      <c r="A43" s="1">
        <v>1989</v>
      </c>
      <c r="B43" s="2">
        <v>352.90250000000009</v>
      </c>
      <c r="C43">
        <f t="shared" si="0"/>
        <v>349.14069033922556</v>
      </c>
      <c r="D43">
        <f t="shared" si="1"/>
        <v>3.7618096607745315</v>
      </c>
    </row>
    <row r="44" spans="1:4">
      <c r="A44" s="1">
        <v>1990</v>
      </c>
      <c r="B44" s="2">
        <v>354.18249999999995</v>
      </c>
      <c r="C44">
        <f t="shared" si="0"/>
        <v>350.66521328715629</v>
      </c>
      <c r="D44">
        <f t="shared" si="1"/>
        <v>3.5172867128436565</v>
      </c>
    </row>
    <row r="45" spans="1:4">
      <c r="A45" s="1">
        <v>1991</v>
      </c>
      <c r="B45" s="2">
        <v>355.5841666666667</v>
      </c>
      <c r="C45">
        <f t="shared" si="0"/>
        <v>352.22335132060857</v>
      </c>
      <c r="D45">
        <f t="shared" si="1"/>
        <v>3.360815346058132</v>
      </c>
    </row>
    <row r="46" spans="1:4">
      <c r="A46" s="1">
        <v>1992</v>
      </c>
      <c r="B46" s="2">
        <v>356.36916666666662</v>
      </c>
      <c r="C46">
        <f t="shared" si="0"/>
        <v>353.81584563798543</v>
      </c>
      <c r="D46">
        <f t="shared" si="1"/>
        <v>2.5533210286811823</v>
      </c>
    </row>
    <row r="47" spans="1:4">
      <c r="A47" s="1">
        <v>1993</v>
      </c>
      <c r="B47" s="2">
        <v>357.03416666666658</v>
      </c>
      <c r="C47">
        <f t="shared" si="0"/>
        <v>355.44345378080061</v>
      </c>
      <c r="D47">
        <f t="shared" si="1"/>
        <v>1.5907128858659689</v>
      </c>
    </row>
    <row r="48" spans="1:4">
      <c r="A48" s="1">
        <v>1994</v>
      </c>
      <c r="B48" s="2">
        <v>358.87916666666678</v>
      </c>
      <c r="C48">
        <f t="shared" si="0"/>
        <v>357.10694999403887</v>
      </c>
      <c r="D48">
        <f t="shared" si="1"/>
        <v>1.7722166726279056</v>
      </c>
    </row>
    <row r="49" spans="1:4">
      <c r="A49" s="1">
        <v>1995</v>
      </c>
      <c r="B49" s="2">
        <v>360.8725</v>
      </c>
      <c r="C49">
        <f t="shared" si="0"/>
        <v>358.80712559445766</v>
      </c>
      <c r="D49">
        <f t="shared" si="1"/>
        <v>2.0653744055423431</v>
      </c>
    </row>
    <row r="50" spans="1:4">
      <c r="A50" s="1">
        <v>1996</v>
      </c>
      <c r="B50" s="2">
        <v>362.6366666666666</v>
      </c>
      <c r="C50">
        <f t="shared" si="0"/>
        <v>360.54478934701365</v>
      </c>
      <c r="D50">
        <f t="shared" si="1"/>
        <v>2.0918773196529514</v>
      </c>
    </row>
    <row r="51" spans="1:4">
      <c r="A51" s="1">
        <v>1997</v>
      </c>
      <c r="B51" s="2">
        <v>363.75833333333338</v>
      </c>
      <c r="C51">
        <f t="shared" si="0"/>
        <v>362.32076784959031</v>
      </c>
      <c r="D51">
        <f t="shared" si="1"/>
        <v>1.4375654837430716</v>
      </c>
    </row>
    <row r="52" spans="1:4">
      <c r="A52" s="1">
        <v>1998</v>
      </c>
      <c r="B52" s="2">
        <v>366.62333333333339</v>
      </c>
      <c r="C52">
        <f t="shared" si="0"/>
        <v>364.13590592620244</v>
      </c>
      <c r="D52">
        <f t="shared" si="1"/>
        <v>2.4874274071309515</v>
      </c>
    </row>
    <row r="53" spans="1:4">
      <c r="A53" s="1">
        <v>1999</v>
      </c>
      <c r="B53" s="2">
        <v>368.30583333333328</v>
      </c>
      <c r="C53">
        <f t="shared" si="0"/>
        <v>365.99106702887758</v>
      </c>
      <c r="D53">
        <f t="shared" si="1"/>
        <v>2.3147663044557021</v>
      </c>
    </row>
    <row r="54" spans="1:4">
      <c r="A54" s="1">
        <v>2000</v>
      </c>
      <c r="B54" s="2">
        <v>369.4708333333333</v>
      </c>
      <c r="C54">
        <f t="shared" si="0"/>
        <v>367.88713364839407</v>
      </c>
      <c r="D54">
        <f t="shared" si="1"/>
        <v>1.5836996849392335</v>
      </c>
    </row>
    <row r="55" spans="1:4">
      <c r="A55" s="1">
        <v>2001</v>
      </c>
      <c r="B55" s="2">
        <v>371.01249999999999</v>
      </c>
      <c r="C55">
        <f t="shared" si="0"/>
        <v>369.8250077340802</v>
      </c>
      <c r="D55">
        <f t="shared" si="1"/>
        <v>1.1874922659197864</v>
      </c>
    </row>
    <row r="56" spans="1:4">
      <c r="A56" s="1">
        <v>2002</v>
      </c>
      <c r="B56" s="2">
        <v>373.08999999999992</v>
      </c>
      <c r="C56">
        <f t="shared" si="0"/>
        <v>371.80561112286313</v>
      </c>
      <c r="D56">
        <f t="shared" si="1"/>
        <v>1.2843888771367915</v>
      </c>
    </row>
    <row r="57" spans="1:4">
      <c r="A57" s="1">
        <v>2003</v>
      </c>
      <c r="B57" s="2">
        <v>375.63166666666666</v>
      </c>
      <c r="C57">
        <f t="shared" si="0"/>
        <v>373.82988597778399</v>
      </c>
      <c r="D57">
        <f t="shared" si="1"/>
        <v>1.8017806888826726</v>
      </c>
    </row>
    <row r="58" spans="1:4">
      <c r="A58" s="1">
        <v>2004</v>
      </c>
      <c r="B58" s="2">
        <v>377.36000000000007</v>
      </c>
      <c r="C58">
        <f t="shared" si="0"/>
        <v>375.89879523618208</v>
      </c>
      <c r="D58">
        <f t="shared" si="1"/>
        <v>1.4612047638179888</v>
      </c>
    </row>
    <row r="59" spans="1:4">
      <c r="A59" s="1">
        <v>2005</v>
      </c>
      <c r="B59" s="2">
        <v>379.62916666666666</v>
      </c>
      <c r="C59">
        <f t="shared" si="0"/>
        <v>378.01332306775521</v>
      </c>
      <c r="D59">
        <f t="shared" si="1"/>
        <v>1.6158435989114537</v>
      </c>
    </row>
    <row r="60" spans="1:4">
      <c r="A60" s="1">
        <v>2006</v>
      </c>
      <c r="B60" s="2">
        <v>381.80416666666673</v>
      </c>
      <c r="C60">
        <f t="shared" si="0"/>
        <v>380.17447534272634</v>
      </c>
      <c r="D60">
        <f t="shared" si="1"/>
        <v>1.6296913239403921</v>
      </c>
    </row>
    <row r="61" spans="1:4">
      <c r="A61" s="1">
        <v>2007</v>
      </c>
      <c r="B61" s="2">
        <v>383.58083333333337</v>
      </c>
      <c r="C61">
        <f t="shared" si="0"/>
        <v>382.3832801103332</v>
      </c>
      <c r="D61">
        <f t="shared" si="1"/>
        <v>1.1975532230001704</v>
      </c>
    </row>
    <row r="62" spans="1:4">
      <c r="A62" s="1">
        <v>2008</v>
      </c>
      <c r="B62" s="2">
        <v>385.45083333333338</v>
      </c>
      <c r="C62">
        <f t="shared" si="0"/>
        <v>384.64078808786161</v>
      </c>
      <c r="D62">
        <f t="shared" si="1"/>
        <v>0.8100452454717697</v>
      </c>
    </row>
    <row r="63" spans="1:4">
      <c r="A63" s="1">
        <v>2009</v>
      </c>
      <c r="B63" s="2">
        <v>387.35750000000002</v>
      </c>
      <c r="C63">
        <f t="shared" si="0"/>
        <v>386.94807316046956</v>
      </c>
      <c r="D63">
        <f t="shared" si="1"/>
        <v>0.40942683953045389</v>
      </c>
    </row>
    <row r="64" spans="1:4">
      <c r="A64" s="1">
        <v>2010</v>
      </c>
      <c r="B64" s="2">
        <v>389.89583333333331</v>
      </c>
      <c r="C64">
        <f t="shared" si="0"/>
        <v>389.3062328920272</v>
      </c>
      <c r="D64">
        <f t="shared" si="1"/>
        <v>0.58960044130611777</v>
      </c>
    </row>
    <row r="65" spans="1:7">
      <c r="A65" s="1">
        <v>2011</v>
      </c>
      <c r="B65" s="2">
        <v>391.64416666666665</v>
      </c>
      <c r="C65">
        <f t="shared" si="0"/>
        <v>391.71638904722573</v>
      </c>
      <c r="D65">
        <f t="shared" si="1"/>
        <v>-7.2222380559082922E-2</v>
      </c>
    </row>
    <row r="66" spans="1:7">
      <c r="A66" s="1">
        <v>2012</v>
      </c>
      <c r="B66" s="2">
        <v>393.87666666666661</v>
      </c>
      <c r="C66">
        <f t="shared" si="0"/>
        <v>394.17968812519041</v>
      </c>
      <c r="D66">
        <f t="shared" si="1"/>
        <v>-0.30302145852380136</v>
      </c>
    </row>
    <row r="67" spans="1:7">
      <c r="A67" s="1">
        <v>2013</v>
      </c>
      <c r="B67" s="2">
        <v>396.50916666666672</v>
      </c>
      <c r="C67">
        <f t="shared" si="0"/>
        <v>396.69730190486678</v>
      </c>
      <c r="D67">
        <f t="shared" si="1"/>
        <v>-0.18813523820006139</v>
      </c>
      <c r="F67" s="1"/>
      <c r="G67" s="2"/>
    </row>
    <row r="68" spans="1:7">
      <c r="A68" s="1">
        <v>2014</v>
      </c>
      <c r="B68" s="2">
        <v>398.47727272727275</v>
      </c>
      <c r="C68">
        <f t="shared" si="0"/>
        <v>399.27042800243248</v>
      </c>
      <c r="D68">
        <f t="shared" si="1"/>
        <v>-0.79315527515973372</v>
      </c>
      <c r="F68" s="1"/>
      <c r="G68" s="2"/>
    </row>
    <row r="69" spans="1:7">
      <c r="F69" s="1"/>
      <c r="G69" s="2"/>
    </row>
    <row r="70" spans="1:7">
      <c r="F70" s="1"/>
      <c r="G70" s="2"/>
    </row>
    <row r="71" spans="1:7">
      <c r="F71" s="1"/>
      <c r="G71" s="2"/>
    </row>
    <row r="72" spans="1:7">
      <c r="F72" s="1"/>
      <c r="G72" s="2"/>
    </row>
    <row r="73" spans="1:7">
      <c r="F73" s="1"/>
      <c r="G73" s="2"/>
    </row>
    <row r="74" spans="1:7">
      <c r="F74" s="1"/>
      <c r="G74" s="2"/>
    </row>
    <row r="75" spans="1:7">
      <c r="F75" s="1"/>
      <c r="G75" s="2"/>
    </row>
    <row r="76" spans="1:7">
      <c r="F76" s="1"/>
      <c r="G76" s="2"/>
    </row>
    <row r="77" spans="1:7">
      <c r="F77" s="1"/>
      <c r="G77" s="2"/>
    </row>
    <row r="78" spans="1:7">
      <c r="F78" s="1"/>
      <c r="G78" s="2"/>
    </row>
    <row r="79" spans="1:7">
      <c r="F79" s="1"/>
      <c r="G79" s="2"/>
    </row>
    <row r="80" spans="1:7">
      <c r="F80" s="1"/>
      <c r="G80" s="2"/>
    </row>
    <row r="81" spans="6:7">
      <c r="F81" s="1"/>
      <c r="G81" s="2"/>
    </row>
    <row r="82" spans="6:7">
      <c r="F82" s="1"/>
      <c r="G82" s="2"/>
    </row>
    <row r="83" spans="6:7">
      <c r="F83" s="1"/>
      <c r="G83" s="2"/>
    </row>
    <row r="84" spans="6:7">
      <c r="F84" s="1"/>
      <c r="G84" s="2"/>
    </row>
    <row r="85" spans="6:7">
      <c r="F85" s="1"/>
      <c r="G85" s="2"/>
    </row>
    <row r="86" spans="6:7">
      <c r="F86" s="1"/>
      <c r="G86" s="2"/>
    </row>
    <row r="87" spans="6:7">
      <c r="F87" s="1"/>
      <c r="G87" s="2"/>
    </row>
    <row r="88" spans="6:7">
      <c r="F88" s="1"/>
      <c r="G88" s="2"/>
    </row>
    <row r="89" spans="6:7">
      <c r="F89" s="1"/>
      <c r="G89" s="2"/>
    </row>
    <row r="90" spans="6:7">
      <c r="F90" s="1"/>
      <c r="G90" s="2"/>
    </row>
    <row r="91" spans="6:7">
      <c r="F91" s="1"/>
      <c r="G91" s="2"/>
    </row>
    <row r="92" spans="6:7">
      <c r="F92" s="1"/>
      <c r="G92" s="2"/>
    </row>
    <row r="93" spans="6:7">
      <c r="F93" s="1"/>
      <c r="G93" s="2"/>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E25" sqref="E25"/>
    </sheetView>
  </sheetViews>
  <sheetFormatPr baseColWidth="10" defaultColWidth="8.83203125" defaultRowHeight="14" x14ac:dyDescent="0"/>
  <cols>
    <col min="8" max="8" width="11.1640625" bestFit="1" customWidth="1"/>
  </cols>
  <sheetData>
    <row r="1" spans="1:19">
      <c r="A1" t="s">
        <v>24</v>
      </c>
    </row>
    <row r="2" spans="1:19">
      <c r="A2" t="s">
        <v>22</v>
      </c>
    </row>
    <row r="3" spans="1:19">
      <c r="A3" t="s">
        <v>20</v>
      </c>
    </row>
    <row r="4" spans="1:19">
      <c r="A4" t="s">
        <v>25</v>
      </c>
    </row>
    <row r="5" spans="1:19">
      <c r="A5" t="s">
        <v>21</v>
      </c>
    </row>
    <row r="6" spans="1:19">
      <c r="K6" t="s">
        <v>38</v>
      </c>
    </row>
    <row r="7" spans="1:19">
      <c r="K7" t="s">
        <v>39</v>
      </c>
    </row>
    <row r="8" spans="1:19">
      <c r="A8" t="s">
        <v>23</v>
      </c>
      <c r="K8" t="s">
        <v>40</v>
      </c>
    </row>
    <row r="9" spans="1:19">
      <c r="D9" t="s">
        <v>34</v>
      </c>
    </row>
    <row r="10" spans="1:19">
      <c r="D10" t="s">
        <v>33</v>
      </c>
      <c r="E10" t="s">
        <v>35</v>
      </c>
      <c r="F10" t="s">
        <v>36</v>
      </c>
      <c r="G10" t="s">
        <v>37</v>
      </c>
    </row>
    <row r="11" spans="1:19">
      <c r="B11" t="s">
        <v>19</v>
      </c>
      <c r="C11">
        <v>1</v>
      </c>
      <c r="D11" s="4">
        <v>0</v>
      </c>
      <c r="E11" s="4">
        <v>0</v>
      </c>
      <c r="F11" s="4">
        <v>1</v>
      </c>
      <c r="G11" s="4">
        <v>0</v>
      </c>
      <c r="H11" s="5">
        <f>SUM(D11:G11)*9</f>
        <v>9</v>
      </c>
      <c r="K11" s="3" t="s">
        <v>54</v>
      </c>
      <c r="L11" s="3"/>
      <c r="M11" s="3"/>
      <c r="N11" s="3"/>
      <c r="O11" s="3"/>
      <c r="P11" s="3"/>
      <c r="Q11" s="3"/>
      <c r="R11" s="3"/>
      <c r="S11" s="3"/>
    </row>
    <row r="12" spans="1:19">
      <c r="C12">
        <v>2</v>
      </c>
      <c r="D12" s="4">
        <v>0</v>
      </c>
      <c r="E12" s="4">
        <v>0</v>
      </c>
      <c r="F12" s="4">
        <v>1</v>
      </c>
      <c r="G12" s="4">
        <v>0</v>
      </c>
      <c r="H12" s="5">
        <f>SUM(D12:G12)*9.5</f>
        <v>9.5</v>
      </c>
      <c r="K12" s="3" t="s">
        <v>55</v>
      </c>
      <c r="L12" s="3"/>
      <c r="M12" s="3"/>
      <c r="N12" s="3"/>
      <c r="O12" s="3"/>
      <c r="P12" s="3"/>
      <c r="Q12" s="3"/>
      <c r="R12" s="3"/>
      <c r="S12" s="3"/>
    </row>
    <row r="13" spans="1:19">
      <c r="C13">
        <v>3</v>
      </c>
      <c r="D13" s="4">
        <v>0</v>
      </c>
      <c r="E13" s="4">
        <v>1</v>
      </c>
      <c r="F13" s="4">
        <v>0</v>
      </c>
      <c r="G13" s="4">
        <v>0</v>
      </c>
      <c r="H13" s="5">
        <f>SUM(D13:G13)*10</f>
        <v>10</v>
      </c>
    </row>
    <row r="14" spans="1:19">
      <c r="C14">
        <v>4</v>
      </c>
      <c r="D14" s="4">
        <v>1</v>
      </c>
      <c r="E14" s="4">
        <v>0</v>
      </c>
      <c r="F14" s="4">
        <v>0</v>
      </c>
      <c r="G14" s="4">
        <v>0</v>
      </c>
      <c r="H14" s="5">
        <f>SUM(D14:G14)*8</f>
        <v>8</v>
      </c>
    </row>
    <row r="15" spans="1:19">
      <c r="C15">
        <v>5</v>
      </c>
      <c r="D15" s="4">
        <v>1</v>
      </c>
      <c r="E15" s="4">
        <v>0</v>
      </c>
      <c r="F15" s="4">
        <v>0</v>
      </c>
      <c r="G15" s="4">
        <v>0</v>
      </c>
      <c r="H15" s="5">
        <f>SUM(D15:G15)*8.5</f>
        <v>8.5</v>
      </c>
    </row>
    <row r="16" spans="1:19">
      <c r="C16">
        <v>6</v>
      </c>
      <c r="D16" s="4">
        <v>0</v>
      </c>
      <c r="E16" s="4">
        <v>1</v>
      </c>
      <c r="F16" s="4">
        <v>0</v>
      </c>
      <c r="G16" s="4">
        <v>0</v>
      </c>
      <c r="H16" s="5">
        <f>SUM(D16:G16)*10.5</f>
        <v>10.5</v>
      </c>
    </row>
    <row r="17" spans="3:8">
      <c r="C17">
        <v>7</v>
      </c>
      <c r="D17" s="4">
        <v>0</v>
      </c>
      <c r="E17" s="4">
        <v>0</v>
      </c>
      <c r="F17" s="4">
        <v>0</v>
      </c>
      <c r="G17" s="4">
        <v>1</v>
      </c>
      <c r="H17" s="5">
        <f>SUM(D17:G17)*6.5</f>
        <v>6.5</v>
      </c>
    </row>
    <row r="18" spans="3:8">
      <c r="C18">
        <v>8</v>
      </c>
      <c r="D18" s="4">
        <v>1</v>
      </c>
      <c r="E18" s="4">
        <v>0</v>
      </c>
      <c r="F18" s="4">
        <v>0</v>
      </c>
      <c r="G18" s="4">
        <v>0</v>
      </c>
      <c r="H18" s="5">
        <f>SUM(D18:G18)*7.5</f>
        <v>7.5</v>
      </c>
    </row>
    <row r="19" spans="3:8">
      <c r="D19" s="5">
        <f>D11*9+D12*9.5+D13*10+D14*8+D15*8.5+D16*10.5+D17*6.5+D18*7.5</f>
        <v>24</v>
      </c>
      <c r="E19" s="5">
        <f t="shared" ref="E19:G19" si="0">E11*9+E12*9.5+E13*10+E14*8+E15*8.5+E16*10.5+E17*6.5+E18*7.5</f>
        <v>20.5</v>
      </c>
      <c r="F19" s="5">
        <f t="shared" si="0"/>
        <v>18.5</v>
      </c>
      <c r="G19" s="5">
        <f t="shared" si="0"/>
        <v>6.5</v>
      </c>
      <c r="H19" s="9">
        <f>D19*1000+E19*2000+F19*3000+G19*4000</f>
        <v>146500</v>
      </c>
    </row>
    <row r="21" spans="3:8">
      <c r="D21" s="8"/>
    </row>
    <row r="22" spans="3:8">
      <c r="D22" s="8"/>
    </row>
    <row r="23" spans="3:8">
      <c r="D23" s="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zoomScale="125" zoomScaleNormal="125" zoomScalePageLayoutView="125" workbookViewId="0">
      <selection activeCell="Q48" sqref="Q48"/>
    </sheetView>
  </sheetViews>
  <sheetFormatPr baseColWidth="10" defaultColWidth="8.83203125" defaultRowHeight="14" x14ac:dyDescent="0"/>
  <cols>
    <col min="2" max="2" width="13.6640625" customWidth="1"/>
    <col min="3" max="3" width="14.5" customWidth="1"/>
    <col min="6" max="6" width="17.6640625" customWidth="1"/>
  </cols>
  <sheetData>
    <row r="1" spans="1:18">
      <c r="A1" t="s">
        <v>43</v>
      </c>
    </row>
    <row r="2" spans="1:18">
      <c r="A2" t="s">
        <v>26</v>
      </c>
    </row>
    <row r="3" spans="1:18">
      <c r="A3" t="s">
        <v>27</v>
      </c>
    </row>
    <row r="4" spans="1:18">
      <c r="A4" t="s">
        <v>32</v>
      </c>
    </row>
    <row r="5" spans="1:18">
      <c r="A5" t="s">
        <v>28</v>
      </c>
    </row>
    <row r="6" spans="1:18">
      <c r="A6" t="s">
        <v>29</v>
      </c>
      <c r="K6" s="8"/>
    </row>
    <row r="7" spans="1:18">
      <c r="A7" s="3" t="s">
        <v>83</v>
      </c>
      <c r="B7" s="3"/>
      <c r="C7" s="3"/>
      <c r="D7" s="3"/>
      <c r="E7" s="3"/>
      <c r="F7" s="3"/>
      <c r="G7" s="3"/>
      <c r="H7" s="3"/>
      <c r="I7" s="3"/>
      <c r="J7" s="3"/>
      <c r="K7" s="3"/>
      <c r="L7" s="3"/>
      <c r="M7" s="8"/>
      <c r="N7" s="8"/>
      <c r="O7" s="8"/>
      <c r="P7" s="8"/>
    </row>
    <row r="8" spans="1:18">
      <c r="A8" t="s">
        <v>30</v>
      </c>
    </row>
    <row r="9" spans="1:18">
      <c r="A9" s="3" t="s">
        <v>84</v>
      </c>
      <c r="B9" s="3"/>
      <c r="C9" s="3"/>
      <c r="D9" s="3"/>
      <c r="E9" s="3"/>
      <c r="F9" s="3"/>
      <c r="G9" s="3"/>
      <c r="H9" s="3"/>
      <c r="I9" s="3"/>
      <c r="J9" s="3"/>
    </row>
    <row r="10" spans="1:18">
      <c r="A10" t="s">
        <v>31</v>
      </c>
    </row>
    <row r="11" spans="1:18">
      <c r="A11" s="3" t="s">
        <v>85</v>
      </c>
      <c r="B11" s="3"/>
      <c r="C11" s="3"/>
      <c r="D11" s="3"/>
      <c r="E11" s="3"/>
      <c r="F11" s="3"/>
      <c r="G11" s="3"/>
      <c r="H11" s="3"/>
      <c r="I11" s="3"/>
      <c r="J11" s="3"/>
      <c r="K11" s="3"/>
      <c r="L11" s="3"/>
      <c r="M11" s="3"/>
      <c r="N11" s="3"/>
      <c r="O11" s="3"/>
      <c r="P11" s="3"/>
      <c r="Q11" s="3"/>
      <c r="R11" s="3"/>
    </row>
    <row r="12" spans="1:18">
      <c r="A12" s="3" t="s">
        <v>86</v>
      </c>
      <c r="B12" s="3"/>
      <c r="C12" s="3"/>
      <c r="D12" s="8"/>
      <c r="E12" s="8"/>
      <c r="F12" s="8"/>
      <c r="G12" s="8"/>
      <c r="H12" s="8"/>
      <c r="I12" s="8"/>
      <c r="J12" s="8"/>
      <c r="K12" s="8"/>
      <c r="L12" s="8"/>
      <c r="M12" s="8"/>
      <c r="N12" s="8"/>
      <c r="O12" s="8"/>
      <c r="P12" s="8"/>
      <c r="Q12" s="8"/>
      <c r="R12" s="8"/>
    </row>
    <row r="13" spans="1:18">
      <c r="A13" s="8"/>
      <c r="B13" s="8"/>
      <c r="C13" s="8"/>
      <c r="D13" s="8"/>
      <c r="E13" s="8"/>
      <c r="F13" s="8"/>
    </row>
    <row r="15" spans="1:18">
      <c r="A15" t="s">
        <v>69</v>
      </c>
      <c r="B15" t="s">
        <v>70</v>
      </c>
      <c r="C15" t="s">
        <v>71</v>
      </c>
      <c r="F15" t="s">
        <v>72</v>
      </c>
      <c r="G15" s="8">
        <f>0.13</f>
        <v>0.13</v>
      </c>
      <c r="I15" t="s">
        <v>69</v>
      </c>
      <c r="J15" t="s">
        <v>70</v>
      </c>
      <c r="K15" t="s">
        <v>71</v>
      </c>
    </row>
    <row r="16" spans="1:18">
      <c r="A16">
        <v>49</v>
      </c>
      <c r="B16" s="4">
        <v>0</v>
      </c>
      <c r="C16">
        <f>A16-B16</f>
        <v>49</v>
      </c>
      <c r="F16" t="s">
        <v>73</v>
      </c>
      <c r="G16" s="8">
        <v>100</v>
      </c>
      <c r="I16">
        <v>60</v>
      </c>
      <c r="J16" s="4">
        <f>($I16-50)/$I16</f>
        <v>0.16666666666666666</v>
      </c>
      <c r="K16">
        <f>I16-J16</f>
        <v>59.833333333333336</v>
      </c>
    </row>
    <row r="17" spans="1:11">
      <c r="A17">
        <f>$G$15*$C16*(1-($C16/$G$16))+$C16</f>
        <v>52.248699999999999</v>
      </c>
      <c r="B17" s="4">
        <f t="shared" ref="B17:B80" si="0">($A17-50)/$A17</f>
        <v>4.3038391385814376E-2</v>
      </c>
      <c r="C17">
        <f t="shared" ref="C17:C80" si="1">A17-B17</f>
        <v>52.205661608614186</v>
      </c>
      <c r="I17">
        <f>$G$15*$K16*(1-($K16/$G$16))+$K16</f>
        <v>62.957630555555561</v>
      </c>
      <c r="J17" s="4">
        <f t="shared" ref="J17:J80" si="2">($I17-50)/$I17</f>
        <v>0.20581509248702407</v>
      </c>
      <c r="K17">
        <f t="shared" ref="K17:K80" si="3">I17-J17</f>
        <v>62.751815463068539</v>
      </c>
    </row>
    <row r="18" spans="1:11">
      <c r="A18">
        <f t="shared" ref="A18:A81" si="4">$G$15*$C17*(1-($C17/$G$16))+$C17</f>
        <v>55.449337182542955</v>
      </c>
      <c r="B18" s="4">
        <f t="shared" si="0"/>
        <v>9.8275966123875735E-2</v>
      </c>
      <c r="C18">
        <f t="shared" si="1"/>
        <v>55.351061216419076</v>
      </c>
      <c r="I18">
        <f t="shared" ref="I18:I81" si="5">$G$15*$K17*(1-($K17/$G$16))+$K17</f>
        <v>65.790424026183132</v>
      </c>
      <c r="J18" s="4">
        <f t="shared" si="2"/>
        <v>0.24001097819188538</v>
      </c>
      <c r="K18">
        <f t="shared" si="3"/>
        <v>65.550413047991242</v>
      </c>
    </row>
    <row r="19" spans="1:11">
      <c r="A19">
        <f t="shared" si="4"/>
        <v>58.563837203434652</v>
      </c>
      <c r="B19" s="4">
        <f t="shared" si="0"/>
        <v>0.14623080748083905</v>
      </c>
      <c r="C19">
        <f t="shared" si="1"/>
        <v>58.417606395953811</v>
      </c>
      <c r="I19">
        <f t="shared" si="5"/>
        <v>68.486053098239168</v>
      </c>
      <c r="J19" s="4">
        <f t="shared" si="2"/>
        <v>0.26992434608141347</v>
      </c>
      <c r="K19">
        <f t="shared" si="3"/>
        <v>68.216128752157758</v>
      </c>
    </row>
    <row r="20" spans="1:11">
      <c r="A20">
        <f t="shared" si="4"/>
        <v>61.575493469285448</v>
      </c>
      <c r="B20" s="4">
        <f t="shared" si="0"/>
        <v>0.18798864316141348</v>
      </c>
      <c r="C20">
        <f t="shared" si="1"/>
        <v>61.387504826124037</v>
      </c>
      <c r="I20">
        <f t="shared" si="5"/>
        <v>71.034753201428018</v>
      </c>
      <c r="J20" s="4">
        <f t="shared" si="2"/>
        <v>0.29611918467262521</v>
      </c>
      <c r="K20">
        <f t="shared" si="3"/>
        <v>70.738634016755398</v>
      </c>
    </row>
    <row r="21" spans="1:11">
      <c r="A21">
        <f t="shared" si="4"/>
        <v>64.468926980109543</v>
      </c>
      <c r="B21" s="4">
        <f t="shared" si="0"/>
        <v>0.22443257019887441</v>
      </c>
      <c r="C21">
        <f t="shared" si="1"/>
        <v>64.244494409910672</v>
      </c>
      <c r="I21">
        <f t="shared" si="5"/>
        <v>73.429515793610193</v>
      </c>
      <c r="J21" s="4">
        <f t="shared" si="2"/>
        <v>0.31907490523925014</v>
      </c>
      <c r="K21">
        <f t="shared" si="3"/>
        <v>73.110440888370945</v>
      </c>
    </row>
    <row r="22" spans="1:11">
      <c r="A22">
        <f t="shared" si="4"/>
        <v>67.230717102618499</v>
      </c>
      <c r="B22" s="4">
        <f t="shared" si="0"/>
        <v>0.25629232953618752</v>
      </c>
      <c r="C22">
        <f t="shared" si="1"/>
        <v>66.974424773082305</v>
      </c>
      <c r="I22">
        <f t="shared" si="5"/>
        <v>75.666120666899587</v>
      </c>
      <c r="J22" s="4">
        <f t="shared" si="2"/>
        <v>0.33920228023699017</v>
      </c>
      <c r="K22">
        <f t="shared" si="3"/>
        <v>75.326918386662598</v>
      </c>
    </row>
    <row r="23" spans="1:11">
      <c r="A23">
        <f t="shared" si="4"/>
        <v>69.84985434779216</v>
      </c>
      <c r="B23" s="4">
        <f t="shared" si="0"/>
        <v>0.28417889390229745</v>
      </c>
      <c r="C23">
        <f t="shared" si="1"/>
        <v>69.565675453889867</v>
      </c>
      <c r="I23">
        <f t="shared" si="5"/>
        <v>77.743029753208532</v>
      </c>
      <c r="J23" s="4">
        <f t="shared" si="2"/>
        <v>0.35685552571436219</v>
      </c>
      <c r="K23">
        <f t="shared" si="3"/>
        <v>77.386174227494166</v>
      </c>
    </row>
    <row r="24" spans="1:11">
      <c r="A24">
        <f t="shared" si="4"/>
        <v>72.318015101132829</v>
      </c>
      <c r="B24" s="4">
        <f t="shared" si="0"/>
        <v>0.30860934263644119</v>
      </c>
      <c r="C24">
        <f t="shared" si="1"/>
        <v>72.009405758496385</v>
      </c>
      <c r="I24">
        <f t="shared" si="5"/>
        <v>79.6611709270299</v>
      </c>
      <c r="J24" s="4">
        <f t="shared" si="2"/>
        <v>0.37234163874141024</v>
      </c>
      <c r="K24">
        <f t="shared" si="3"/>
        <v>79.288829288288497</v>
      </c>
    </row>
    <row r="25" spans="1:11">
      <c r="A25">
        <f t="shared" si="4"/>
        <v>74.629667634101608</v>
      </c>
      <c r="B25" s="4">
        <f t="shared" si="0"/>
        <v>0.33002515507448432</v>
      </c>
      <c r="C25">
        <f t="shared" si="1"/>
        <v>74.299642479027128</v>
      </c>
      <c r="I25">
        <f t="shared" si="5"/>
        <v>81.423643110886445</v>
      </c>
      <c r="J25" s="4">
        <f t="shared" si="2"/>
        <v>0.38592774666311958</v>
      </c>
      <c r="K25">
        <f t="shared" si="3"/>
        <v>81.037715364223331</v>
      </c>
    </row>
    <row r="26" spans="1:11">
      <c r="A26">
        <f t="shared" si="4"/>
        <v>76.782028067036023</v>
      </c>
      <c r="B26" s="4">
        <f t="shared" si="0"/>
        <v>0.34880594771023055</v>
      </c>
      <c r="C26">
        <f t="shared" si="1"/>
        <v>76.433222119325791</v>
      </c>
      <c r="I26">
        <f t="shared" si="5"/>
        <v>83.035373656683618</v>
      </c>
      <c r="J26" s="4">
        <f t="shared" si="2"/>
        <v>0.39784699221407743</v>
      </c>
      <c r="K26">
        <f t="shared" si="3"/>
        <v>82.637526664469547</v>
      </c>
    </row>
    <row r="27" spans="1:11">
      <c r="A27">
        <f t="shared" si="4"/>
        <v>78.774892318233299</v>
      </c>
      <c r="B27" s="4">
        <f t="shared" si="0"/>
        <v>0.36527999558525631</v>
      </c>
      <c r="C27">
        <f t="shared" si="1"/>
        <v>78.409612322648044</v>
      </c>
      <c r="I27">
        <f t="shared" si="5"/>
        <v>84.502756073663392</v>
      </c>
      <c r="J27" s="4">
        <f t="shared" si="2"/>
        <v>0.4083033225991633</v>
      </c>
      <c r="K27">
        <f t="shared" si="3"/>
        <v>84.094452751064225</v>
      </c>
    </row>
    <row r="28" spans="1:11">
      <c r="A28">
        <f t="shared" si="4"/>
        <v>80.610374428627935</v>
      </c>
      <c r="B28" s="4">
        <f t="shared" si="0"/>
        <v>0.37973244319476801</v>
      </c>
      <c r="C28">
        <f t="shared" si="1"/>
        <v>80.230641985433166</v>
      </c>
      <c r="I28">
        <f t="shared" si="5"/>
        <v>85.833291530151314</v>
      </c>
      <c r="J28" s="4">
        <f t="shared" si="2"/>
        <v>0.41747544444994145</v>
      </c>
      <c r="K28">
        <f t="shared" si="3"/>
        <v>85.415816085701366</v>
      </c>
    </row>
    <row r="29" spans="1:11">
      <c r="A29">
        <f t="shared" si="4"/>
        <v>82.292582756126308</v>
      </c>
      <c r="B29" s="4">
        <f t="shared" si="0"/>
        <v>0.3924118271002045</v>
      </c>
      <c r="C29">
        <f t="shared" si="1"/>
        <v>81.900170929026103</v>
      </c>
      <c r="I29">
        <f t="shared" si="5"/>
        <v>87.035252047980279</v>
      </c>
      <c r="J29" s="4">
        <f t="shared" si="2"/>
        <v>0.42552013323938792</v>
      </c>
      <c r="K29">
        <f t="shared" si="3"/>
        <v>86.609731914740891</v>
      </c>
    </row>
    <row r="30" spans="1:11">
      <c r="A30">
        <f t="shared" si="4"/>
        <v>83.827263752134698</v>
      </c>
      <c r="B30" s="4">
        <f t="shared" si="0"/>
        <v>0.40353534444541944</v>
      </c>
      <c r="C30">
        <f t="shared" si="1"/>
        <v>83.423728407689282</v>
      </c>
      <c r="I30">
        <f t="shared" si="5"/>
        <v>88.117377702610938</v>
      </c>
      <c r="J30" s="4">
        <f t="shared" si="2"/>
        <v>0.4325750345323941</v>
      </c>
      <c r="K30">
        <f t="shared" si="3"/>
        <v>87.684802668078547</v>
      </c>
    </row>
    <row r="31" spans="1:11">
      <c r="A31">
        <f t="shared" si="4"/>
        <v>85.221439100817008</v>
      </c>
      <c r="B31" s="4">
        <f t="shared" si="0"/>
        <v>0.41329317449274738</v>
      </c>
      <c r="C31">
        <f t="shared" si="1"/>
        <v>84.808145926324258</v>
      </c>
      <c r="I31">
        <f t="shared" si="5"/>
        <v>89.088615010306924</v>
      </c>
      <c r="J31" s="4">
        <f t="shared" si="2"/>
        <v>0.43876105836626428</v>
      </c>
      <c r="K31">
        <f t="shared" si="3"/>
        <v>88.649853951940656</v>
      </c>
    </row>
    <row r="32" spans="1:11">
      <c r="A32">
        <f t="shared" si="4"/>
        <v>86.483056796647489</v>
      </c>
      <c r="B32" s="4">
        <f t="shared" si="0"/>
        <v>0.42185207308793637</v>
      </c>
      <c r="C32">
        <f t="shared" si="1"/>
        <v>86.061204723559555</v>
      </c>
      <c r="I32">
        <f t="shared" si="5"/>
        <v>89.957899378282406</v>
      </c>
      <c r="J32" s="4">
        <f t="shared" si="2"/>
        <v>0.44418444243851501</v>
      </c>
      <c r="K32">
        <f t="shared" si="3"/>
        <v>89.513714935843893</v>
      </c>
    </row>
    <row r="33" spans="1:11">
      <c r="A33">
        <f t="shared" si="4"/>
        <v>87.620671091610745</v>
      </c>
      <c r="B33" s="4">
        <f t="shared" si="0"/>
        <v>0.42935839936990328</v>
      </c>
      <c r="C33">
        <f t="shared" si="1"/>
        <v>87.191312692240842</v>
      </c>
      <c r="I33">
        <f t="shared" si="5"/>
        <v>90.733981167403414</v>
      </c>
      <c r="J33" s="4">
        <f t="shared" si="2"/>
        <v>0.44893854147377893</v>
      </c>
      <c r="K33">
        <f t="shared" si="3"/>
        <v>90.285042625929634</v>
      </c>
    </row>
    <row r="34" spans="1:11">
      <c r="A34">
        <f t="shared" si="4"/>
        <v>88.643160830537198</v>
      </c>
      <c r="B34" s="4">
        <f t="shared" si="0"/>
        <v>0.43594069151497122</v>
      </c>
      <c r="C34">
        <f t="shared" si="1"/>
        <v>88.207220139022226</v>
      </c>
      <c r="I34">
        <f t="shared" si="5"/>
        <v>91.42529256874478</v>
      </c>
      <c r="J34" s="4">
        <f t="shared" si="2"/>
        <v>0.45310538697588687</v>
      </c>
      <c r="K34">
        <f t="shared" si="3"/>
        <v>90.972187181768888</v>
      </c>
    </row>
    <row r="35" spans="1:11">
      <c r="A35">
        <f t="shared" si="4"/>
        <v>89.559490967045008</v>
      </c>
      <c r="B35" s="4">
        <f t="shared" si="0"/>
        <v>0.44171187821513658</v>
      </c>
      <c r="C35">
        <f t="shared" si="1"/>
        <v>89.117779088829877</v>
      </c>
      <c r="I35">
        <f t="shared" si="5"/>
        <v>92.039851022573615</v>
      </c>
      <c r="J35" s="4">
        <f t="shared" si="2"/>
        <v>0.45675705203241751</v>
      </c>
      <c r="K35">
        <f t="shared" si="3"/>
        <v>91.583093970541199</v>
      </c>
    </row>
    <row r="36" spans="1:11">
      <c r="A36">
        <f t="shared" si="4"/>
        <v>90.378518255734633</v>
      </c>
      <c r="B36" s="4">
        <f t="shared" si="0"/>
        <v>0.44677119115274455</v>
      </c>
      <c r="C36">
        <f t="shared" si="1"/>
        <v>89.931747064581884</v>
      </c>
      <c r="I36">
        <f t="shared" si="5"/>
        <v>92.585194155129486</v>
      </c>
      <c r="J36" s="4">
        <f t="shared" si="2"/>
        <v>0.45995684886480465</v>
      </c>
      <c r="K36">
        <f t="shared" si="3"/>
        <v>92.12523730626468</v>
      </c>
    </row>
    <row r="37" spans="1:11">
      <c r="A37">
        <f t="shared" si="4"/>
        <v>91.108839313863214</v>
      </c>
      <c r="B37" s="4">
        <f t="shared" si="0"/>
        <v>0.45120582836365969</v>
      </c>
      <c r="C37">
        <f t="shared" si="1"/>
        <v>90.657633485499559</v>
      </c>
      <c r="I37">
        <f t="shared" si="5"/>
        <v>93.068341002722832</v>
      </c>
      <c r="J37" s="4">
        <f t="shared" si="2"/>
        <v>0.46276038165827854</v>
      </c>
      <c r="K37">
        <f t="shared" si="3"/>
        <v>92.605580621064547</v>
      </c>
    </row>
    <row r="38" spans="1:11">
      <c r="A38">
        <f t="shared" si="4"/>
        <v>91.758677376665986</v>
      </c>
      <c r="B38" s="4">
        <f t="shared" si="0"/>
        <v>0.45509240728534212</v>
      </c>
      <c r="C38">
        <f t="shared" si="1"/>
        <v>91.303584969380637</v>
      </c>
      <c r="I38">
        <f t="shared" si="5"/>
        <v>93.495774470989105</v>
      </c>
      <c r="J38" s="4">
        <f t="shared" si="2"/>
        <v>0.46521647333362054</v>
      </c>
      <c r="K38">
        <f t="shared" si="3"/>
        <v>93.030557997655478</v>
      </c>
    </row>
    <row r="39" spans="1:11">
      <c r="A39">
        <f t="shared" si="4"/>
        <v>92.335802998660938</v>
      </c>
      <c r="B39" s="4">
        <f t="shared" si="0"/>
        <v>0.45849823821075014</v>
      </c>
      <c r="C39">
        <f t="shared" si="1"/>
        <v>91.877304760450187</v>
      </c>
      <c r="I39">
        <f t="shared" si="5"/>
        <v>93.873440399589015</v>
      </c>
      <c r="J39" s="4">
        <f t="shared" si="2"/>
        <v>0.46736798196416263</v>
      </c>
      <c r="K39">
        <f t="shared" si="3"/>
        <v>93.406072417624856</v>
      </c>
    </row>
    <row r="40" spans="1:11">
      <c r="A40">
        <f t="shared" si="4"/>
        <v>92.847483510250683</v>
      </c>
      <c r="B40" s="4">
        <f t="shared" si="0"/>
        <v>0.4614824429304018</v>
      </c>
      <c r="C40">
        <f t="shared" si="1"/>
        <v>92.386001067320279</v>
      </c>
      <c r="I40">
        <f t="shared" si="5"/>
        <v>94.206759158083528</v>
      </c>
      <c r="J40" s="4">
        <f t="shared" si="2"/>
        <v>0.46925252023480007</v>
      </c>
      <c r="K40">
        <f t="shared" si="3"/>
        <v>93.737506637848725</v>
      </c>
    </row>
    <row r="41" spans="1:11">
      <c r="A41">
        <f t="shared" si="4"/>
        <v>93.300456054897737</v>
      </c>
      <c r="B41" s="4">
        <f t="shared" si="0"/>
        <v>0.4640969389197826</v>
      </c>
      <c r="C41">
        <f t="shared" si="1"/>
        <v>92.836359115977956</v>
      </c>
      <c r="I41">
        <f t="shared" si="5"/>
        <v>94.5006463048841</v>
      </c>
      <c r="J41" s="4">
        <f t="shared" si="2"/>
        <v>0.47090308950177162</v>
      </c>
      <c r="K41">
        <f t="shared" si="3"/>
        <v>94.029743215382325</v>
      </c>
    </row>
    <row r="42" spans="1:11">
      <c r="A42">
        <f t="shared" si="4"/>
        <v>93.70091935497102</v>
      </c>
      <c r="B42" s="4">
        <f t="shared" si="0"/>
        <v>0.46638730607772422</v>
      </c>
      <c r="C42">
        <f t="shared" si="1"/>
        <v>93.2345320488933</v>
      </c>
      <c r="I42">
        <f t="shared" si="5"/>
        <v>94.759539441486069</v>
      </c>
      <c r="J42" s="4">
        <f t="shared" si="2"/>
        <v>0.47234863851491221</v>
      </c>
      <c r="K42">
        <f t="shared" si="3"/>
        <v>94.287190802971153</v>
      </c>
    </row>
    <row r="43" spans="1:11">
      <c r="A43">
        <f t="shared" si="4"/>
        <v>94.054539858960482</v>
      </c>
      <c r="B43" s="4">
        <f t="shared" si="0"/>
        <v>0.46839355043384917</v>
      </c>
      <c r="C43">
        <f t="shared" si="1"/>
        <v>93.586146308526637</v>
      </c>
      <c r="I43">
        <f t="shared" si="5"/>
        <v>94.987428952986747</v>
      </c>
      <c r="J43" s="4">
        <f t="shared" si="2"/>
        <v>0.47361455561927995</v>
      </c>
      <c r="K43">
        <f t="shared" si="3"/>
        <v>94.513814397367469</v>
      </c>
    </row>
    <row r="44" spans="1:11">
      <c r="A44">
        <f t="shared" si="4"/>
        <v>94.366468513489863</v>
      </c>
      <c r="B44" s="4">
        <f t="shared" si="0"/>
        <v>0.47015077720268394</v>
      </c>
      <c r="C44">
        <f t="shared" si="1"/>
        <v>93.896317736287173</v>
      </c>
      <c r="I44">
        <f t="shared" si="5"/>
        <v>95.18789082350321</v>
      </c>
      <c r="J44" s="4">
        <f t="shared" si="2"/>
        <v>0.47472310219889535</v>
      </c>
      <c r="K44">
        <f t="shared" si="3"/>
        <v>94.713167721304316</v>
      </c>
    </row>
    <row r="45" spans="1:11">
      <c r="A45">
        <f t="shared" si="4"/>
        <v>94.64136501224057</v>
      </c>
      <c r="B45" s="4">
        <f t="shared" si="0"/>
        <v>0.47168978391707284</v>
      </c>
      <c r="C45">
        <f t="shared" si="1"/>
        <v>94.169675228323499</v>
      </c>
      <c r="I45">
        <f t="shared" si="5"/>
        <v>95.364120143328776</v>
      </c>
      <c r="J45" s="4">
        <f t="shared" si="2"/>
        <v>0.47569379421891761</v>
      </c>
      <c r="K45">
        <f t="shared" si="3"/>
        <v>94.888426349109864</v>
      </c>
    </row>
    <row r="46" spans="1:11">
      <c r="A46">
        <f t="shared" si="4"/>
        <v>94.883426955615249</v>
      </c>
      <c r="B46" s="4">
        <f t="shared" si="0"/>
        <v>0.47303758301869625</v>
      </c>
      <c r="C46">
        <f t="shared" si="1"/>
        <v>94.410389372596555</v>
      </c>
      <c r="I46">
        <f t="shared" si="5"/>
        <v>95.518964282980562</v>
      </c>
      <c r="J46" s="4">
        <f t="shared" si="2"/>
        <v>0.47654373793384053</v>
      </c>
      <c r="K46">
        <f t="shared" si="3"/>
        <v>95.042420545046724</v>
      </c>
    </row>
    <row r="47" spans="1:11">
      <c r="A47">
        <f t="shared" si="4"/>
        <v>95.096421883103233</v>
      </c>
      <c r="B47" s="4">
        <f t="shared" si="0"/>
        <v>0.47421786214562067</v>
      </c>
      <c r="C47">
        <f t="shared" si="1"/>
        <v>94.622204020957611</v>
      </c>
      <c r="I47">
        <f t="shared" si="5"/>
        <v>95.654955001922829</v>
      </c>
      <c r="J47" s="4">
        <f t="shared" si="2"/>
        <v>0.47728792513681162</v>
      </c>
      <c r="K47">
        <f t="shared" si="3"/>
        <v>95.177667076786022</v>
      </c>
    </row>
    <row r="48" spans="1:11">
      <c r="A48">
        <f t="shared" si="4"/>
        <v>95.28372060176325</v>
      </c>
      <c r="B48" s="4">
        <f t="shared" si="0"/>
        <v>0.4752513893850327</v>
      </c>
      <c r="C48">
        <f t="shared" si="1"/>
        <v>94.808469212378213</v>
      </c>
      <c r="I48">
        <f t="shared" si="5"/>
        <v>95.774338993534826</v>
      </c>
      <c r="J48" s="4">
        <f t="shared" si="2"/>
        <v>0.47793949271343744</v>
      </c>
      <c r="K48">
        <f t="shared" si="3"/>
        <v>95.296399500821394</v>
      </c>
    </row>
    <row r="49" spans="1:11">
      <c r="A49">
        <f t="shared" si="4"/>
        <v>95.448330625274579</v>
      </c>
      <c r="B49" s="4">
        <f t="shared" si="0"/>
        <v>0.47615636991811283</v>
      </c>
      <c r="C49">
        <f t="shared" si="1"/>
        <v>94.972174255356464</v>
      </c>
      <c r="I49">
        <f t="shared" si="5"/>
        <v>95.879106550761975</v>
      </c>
      <c r="J49" s="4">
        <f t="shared" si="2"/>
        <v>0.47850995072082636</v>
      </c>
      <c r="K49">
        <f t="shared" si="3"/>
        <v>95.400596600041155</v>
      </c>
    </row>
    <row r="50" spans="1:11">
      <c r="A50">
        <f t="shared" si="4"/>
        <v>95.592928860926079</v>
      </c>
      <c r="B50" s="4">
        <f t="shared" si="0"/>
        <v>0.47694875974829909</v>
      </c>
      <c r="C50">
        <f t="shared" si="1"/>
        <v>95.115980101177783</v>
      </c>
      <c r="I50">
        <f t="shared" si="5"/>
        <v>95.971018176909581</v>
      </c>
      <c r="J50" s="4">
        <f t="shared" si="2"/>
        <v>0.47900938273019289</v>
      </c>
      <c r="K50">
        <f t="shared" si="3"/>
        <v>95.492008794179384</v>
      </c>
    </row>
    <row r="51" spans="1:11">
      <c r="A51">
        <f t="shared" si="4"/>
        <v>95.719892942540952</v>
      </c>
      <c r="B51" s="4">
        <f t="shared" si="0"/>
        <v>0.47764254155597352</v>
      </c>
      <c r="C51">
        <f t="shared" si="1"/>
        <v>95.242250400984972</v>
      </c>
      <c r="I51">
        <f t="shared" si="5"/>
        <v>96.051629070810776</v>
      </c>
      <c r="J51" s="4">
        <f t="shared" si="2"/>
        <v>0.47944662174194658</v>
      </c>
      <c r="K51">
        <f t="shared" si="3"/>
        <v>95.572182449068833</v>
      </c>
    </row>
    <row r="52" spans="1:11">
      <c r="A52">
        <f t="shared" si="4"/>
        <v>95.831330813235923</v>
      </c>
      <c r="B52" s="4">
        <f t="shared" si="0"/>
        <v>0.47824996714859191</v>
      </c>
      <c r="C52">
        <f t="shared" si="1"/>
        <v>95.353080846087337</v>
      </c>
      <c r="I52">
        <f t="shared" si="5"/>
        <v>96.122311491946249</v>
      </c>
      <c r="J52" s="4">
        <f t="shared" si="2"/>
        <v>0.47982940459989537</v>
      </c>
      <c r="K52">
        <f t="shared" si="3"/>
        <v>95.642482087346352</v>
      </c>
    </row>
    <row r="53" spans="1:11">
      <c r="A53">
        <f t="shared" si="4"/>
        <v>95.929108321186078</v>
      </c>
      <c r="B53" s="4">
        <f t="shared" si="0"/>
        <v>0.47878177046541537</v>
      </c>
      <c r="C53">
        <f t="shared" si="1"/>
        <v>95.450326550720661</v>
      </c>
      <c r="I53">
        <f t="shared" si="5"/>
        <v>96.184275064924506</v>
      </c>
      <c r="J53" s="4">
        <f t="shared" si="2"/>
        <v>0.48016450749096007</v>
      </c>
      <c r="K53">
        <f t="shared" si="3"/>
        <v>95.704110557433552</v>
      </c>
    </row>
    <row r="54" spans="1:11">
      <c r="A54">
        <f t="shared" si="4"/>
        <v>96.014874712083369</v>
      </c>
      <c r="B54" s="4">
        <f t="shared" si="0"/>
        <v>0.47924735464235779</v>
      </c>
      <c r="C54">
        <f t="shared" si="1"/>
        <v>95.535627357441015</v>
      </c>
      <c r="I54">
        <f t="shared" si="5"/>
        <v>96.238585119033615</v>
      </c>
      <c r="J54" s="4">
        <f t="shared" si="2"/>
        <v>0.48045786481423203</v>
      </c>
      <c r="K54">
        <f t="shared" si="3"/>
        <v>95.758127254219389</v>
      </c>
    </row>
    <row r="55" spans="1:11">
      <c r="A55">
        <f t="shared" si="4"/>
        <v>96.090085990954563</v>
      </c>
      <c r="B55" s="4">
        <f t="shared" si="0"/>
        <v>0.47965495623859938</v>
      </c>
      <c r="C55">
        <f t="shared" si="1"/>
        <v>95.610431034715958</v>
      </c>
      <c r="I55">
        <f t="shared" si="5"/>
        <v>96.286179181462046</v>
      </c>
      <c r="J55" s="4">
        <f t="shared" si="2"/>
        <v>0.48071467343439372</v>
      </c>
      <c r="K55">
        <f t="shared" si="3"/>
        <v>95.805464508027654</v>
      </c>
    </row>
    <row r="56" spans="1:11">
      <c r="A56">
        <f t="shared" si="4"/>
        <v>96.156026189791604</v>
      </c>
      <c r="B56" s="4">
        <f t="shared" si="0"/>
        <v>0.48001178936710004</v>
      </c>
      <c r="C56">
        <f t="shared" si="1"/>
        <v>95.676014400424506</v>
      </c>
      <c r="I56">
        <f t="shared" si="5"/>
        <v>96.327881755592614</v>
      </c>
      <c r="J56" s="4">
        <f t="shared" si="2"/>
        <v>0.48093948409597315</v>
      </c>
      <c r="K56">
        <f t="shared" si="3"/>
        <v>95.846942271496644</v>
      </c>
    </row>
    <row r="57" spans="1:11">
      <c r="A57">
        <f t="shared" si="4"/>
        <v>96.213826621464378</v>
      </c>
      <c r="B57" s="4">
        <f t="shared" si="0"/>
        <v>0.48032417215130824</v>
      </c>
      <c r="C57">
        <f t="shared" si="1"/>
        <v>95.733502449313065</v>
      </c>
      <c r="I57">
        <f t="shared" si="5"/>
        <v>96.364417521156909</v>
      </c>
      <c r="J57" s="4">
        <f t="shared" si="2"/>
        <v>0.48113628156344695</v>
      </c>
      <c r="K57">
        <f t="shared" si="3"/>
        <v>95.883281239593458</v>
      </c>
    </row>
    <row r="58" spans="1:11">
      <c r="A58">
        <f t="shared" si="4"/>
        <v>96.264483229147345</v>
      </c>
      <c r="B58" s="4">
        <f t="shared" si="0"/>
        <v>0.48059763764606384</v>
      </c>
      <c r="C58">
        <f t="shared" si="1"/>
        <v>95.783885591501274</v>
      </c>
      <c r="I58">
        <f t="shared" si="5"/>
        <v>96.396423093088345</v>
      </c>
      <c r="J58" s="4">
        <f t="shared" si="2"/>
        <v>0.48130855486498836</v>
      </c>
      <c r="K58">
        <f t="shared" si="3"/>
        <v>95.915114538223349</v>
      </c>
    </row>
    <row r="59" spans="1:11">
      <c r="A59">
        <f t="shared" si="4"/>
        <v>96.308872157688896</v>
      </c>
      <c r="B59" s="4">
        <f t="shared" si="0"/>
        <v>0.48083703110826836</v>
      </c>
      <c r="C59">
        <f t="shared" si="1"/>
        <v>95.82803512658063</v>
      </c>
      <c r="I59">
        <f t="shared" si="5"/>
        <v>96.424457472247724</v>
      </c>
      <c r="J59" s="4">
        <f t="shared" si="2"/>
        <v>0.48145935885207669</v>
      </c>
      <c r="K59">
        <f t="shared" si="3"/>
        <v>95.942998113395646</v>
      </c>
    </row>
    <row r="60" spans="1:11">
      <c r="A60">
        <f t="shared" si="4"/>
        <v>96.347763681948592</v>
      </c>
      <c r="B60" s="4">
        <f t="shared" si="0"/>
        <v>0.48104659527901589</v>
      </c>
      <c r="C60">
        <f t="shared" si="1"/>
        <v>95.866717086669581</v>
      </c>
      <c r="I60">
        <f t="shared" si="5"/>
        <v>96.449011315053923</v>
      </c>
      <c r="J60" s="4">
        <f t="shared" si="2"/>
        <v>0.48159136814089959</v>
      </c>
      <c r="K60">
        <f t="shared" si="3"/>
        <v>95.967419946913026</v>
      </c>
    </row>
    <row r="61" spans="1:11">
      <c r="A61">
        <f t="shared" si="4"/>
        <v>96.381834629468415</v>
      </c>
      <c r="B61" s="4">
        <f t="shared" si="0"/>
        <v>0.48123004514055318</v>
      </c>
      <c r="C61">
        <f t="shared" si="1"/>
        <v>95.900604584327866</v>
      </c>
      <c r="I61">
        <f t="shared" si="5"/>
        <v>96.470515141364416</v>
      </c>
      <c r="J61" s="4">
        <f t="shared" si="2"/>
        <v>0.48170692437236601</v>
      </c>
      <c r="K61">
        <f t="shared" si="3"/>
        <v>95.988808216992055</v>
      </c>
    </row>
    <row r="62" spans="1:11">
      <c r="A62">
        <f t="shared" si="4"/>
        <v>96.411679432759001</v>
      </c>
      <c r="B62" s="4">
        <f t="shared" si="0"/>
        <v>0.48139063343594368</v>
      </c>
      <c r="C62">
        <f t="shared" si="1"/>
        <v>95.930288799323051</v>
      </c>
      <c r="I62">
        <f t="shared" si="5"/>
        <v>96.489346591406999</v>
      </c>
      <c r="J62" s="4">
        <f t="shared" si="2"/>
        <v>0.48180807761369149</v>
      </c>
      <c r="K62">
        <f t="shared" si="3"/>
        <v>96.007538513793307</v>
      </c>
    </row>
    <row r="63" spans="1:11">
      <c r="A63">
        <f t="shared" si="4"/>
        <v>96.437819941377072</v>
      </c>
      <c r="B63" s="4">
        <f t="shared" si="0"/>
        <v>0.48153120808419186</v>
      </c>
      <c r="C63">
        <f t="shared" si="1"/>
        <v>95.95628873329288</v>
      </c>
      <c r="I63">
        <f t="shared" si="5"/>
        <v>96.505836833665683</v>
      </c>
      <c r="J63" s="4">
        <f t="shared" si="2"/>
        <v>0.48189662262420074</v>
      </c>
      <c r="K63">
        <f t="shared" si="3"/>
        <v>96.023940211041477</v>
      </c>
    </row>
    <row r="64" spans="1:11">
      <c r="A64">
        <f t="shared" si="4"/>
        <v>96.460714116913763</v>
      </c>
      <c r="B64" s="4">
        <f t="shared" si="0"/>
        <v>0.48165426248660931</v>
      </c>
      <c r="C64">
        <f t="shared" si="1"/>
        <v>95.979059854427149</v>
      </c>
      <c r="I64">
        <f t="shared" si="5"/>
        <v>96.520276216727098</v>
      </c>
      <c r="J64" s="4">
        <f t="shared" si="2"/>
        <v>0.48197413061966632</v>
      </c>
      <c r="K64">
        <f t="shared" si="3"/>
        <v>96.038302086107436</v>
      </c>
    </row>
    <row r="65" spans="1:11">
      <c r="A65">
        <f t="shared" si="4"/>
        <v>96.480763725801054</v>
      </c>
      <c r="B65" s="4">
        <f t="shared" si="0"/>
        <v>0.4817619795993705</v>
      </c>
      <c r="C65">
        <f t="shared" si="1"/>
        <v>95.999001746201685</v>
      </c>
      <c r="I65">
        <f t="shared" si="5"/>
        <v>96.532919249444248</v>
      </c>
      <c r="J65" s="4">
        <f t="shared" si="2"/>
        <v>0.48204197709179031</v>
      </c>
      <c r="K65">
        <f t="shared" si="3"/>
        <v>96.050877272352452</v>
      </c>
    </row>
    <row r="66" spans="1:11">
      <c r="A66">
        <f t="shared" si="4"/>
        <v>96.498321136060497</v>
      </c>
      <c r="B66" s="4">
        <f t="shared" si="0"/>
        <v>0.48185627054069569</v>
      </c>
      <c r="C66">
        <f t="shared" si="1"/>
        <v>96.016464865519808</v>
      </c>
      <c r="I66">
        <f t="shared" si="5"/>
        <v>96.543988985533204</v>
      </c>
      <c r="J66" s="4">
        <f t="shared" si="2"/>
        <v>0.48210136617110017</v>
      </c>
      <c r="K66">
        <f t="shared" si="3"/>
        <v>96.061887619362111</v>
      </c>
    </row>
    <row r="67" spans="1:11">
      <c r="A67">
        <f>$G$15*$C66*(1-($C66/$G$16))+$C66</f>
        <v>96.513695315184307</v>
      </c>
      <c r="B67" s="4">
        <f t="shared" si="0"/>
        <v>0.48193880840729142</v>
      </c>
      <c r="C67">
        <f t="shared" si="1"/>
        <v>96.031756506777015</v>
      </c>
      <c r="I67">
        <f t="shared" si="5"/>
        <v>96.553680880985738</v>
      </c>
      <c r="J67" s="4">
        <f t="shared" si="2"/>
        <v>0.4821533519614738</v>
      </c>
      <c r="K67">
        <f t="shared" si="3"/>
        <v>96.071527529024266</v>
      </c>
    </row>
    <row r="68" spans="1:11">
      <c r="A68">
        <f t="shared" si="4"/>
        <v>96.527157117548043</v>
      </c>
      <c r="B68" s="4">
        <f t="shared" si="0"/>
        <v>0.48201105789211823</v>
      </c>
      <c r="C68">
        <f t="shared" si="1"/>
        <v>96.04514605965592</v>
      </c>
      <c r="I68">
        <f t="shared" si="5"/>
        <v>96.562166185509327</v>
      </c>
      <c r="J68" s="4">
        <f t="shared" si="2"/>
        <v>0.48219885722175021</v>
      </c>
      <c r="K68">
        <f t="shared" si="3"/>
        <v>96.07996732828758</v>
      </c>
    </row>
    <row r="69" spans="1:11">
      <c r="A69">
        <f t="shared" si="4"/>
        <v>96.538943941304353</v>
      </c>
      <c r="B69" s="4">
        <f t="shared" si="0"/>
        <v>0.4820743012229346</v>
      </c>
      <c r="C69">
        <f t="shared" si="1"/>
        <v>96.056869640081416</v>
      </c>
      <c r="I69">
        <f t="shared" si="5"/>
        <v>96.56959492261872</v>
      </c>
      <c r="J69" s="4">
        <f t="shared" si="2"/>
        <v>0.48223868972356121</v>
      </c>
      <c r="K69">
        <f t="shared" si="3"/>
        <v>96.087356232895161</v>
      </c>
    </row>
    <row r="70" spans="1:11">
      <c r="A70">
        <f t="shared" si="4"/>
        <v>96.549263826724925</v>
      </c>
      <c r="B70" s="4">
        <f t="shared" si="0"/>
        <v>0.48212966087722819</v>
      </c>
      <c r="C70">
        <f t="shared" si="1"/>
        <v>96.06713416584769</v>
      </c>
      <c r="I70">
        <f t="shared" si="5"/>
        <v>96.576098506996047</v>
      </c>
      <c r="J70" s="4">
        <f t="shared" si="2"/>
        <v>0.48227355657385601</v>
      </c>
      <c r="K70">
        <f t="shared" si="3"/>
        <v>96.093824950422189</v>
      </c>
    </row>
    <row r="71" spans="1:11">
      <c r="A71">
        <f t="shared" si="4"/>
        <v>96.558299060517214</v>
      </c>
      <c r="B71" s="4">
        <f t="shared" si="0"/>
        <v>0.48217811947305678</v>
      </c>
      <c r="C71">
        <f t="shared" si="1"/>
        <v>96.076120941044152</v>
      </c>
      <c r="I71">
        <f t="shared" si="5"/>
        <v>96.581792042293984</v>
      </c>
      <c r="J71" s="4">
        <f t="shared" si="2"/>
        <v>0.48230407675491693</v>
      </c>
      <c r="K71">
        <f t="shared" si="3"/>
        <v>96.099487965539069</v>
      </c>
    </row>
    <row r="72" spans="1:11">
      <c r="A72">
        <f t="shared" si="4"/>
        <v>96.566209343778311</v>
      </c>
      <c r="B72" s="4">
        <f t="shared" si="0"/>
        <v>0.48222053718606006</v>
      </c>
      <c r="C72">
        <f t="shared" si="1"/>
        <v>96.083988806592245</v>
      </c>
      <c r="I72">
        <f t="shared" si="5"/>
        <v>96.586776337648729</v>
      </c>
      <c r="J72" s="4">
        <f t="shared" si="2"/>
        <v>0.48233079210336566</v>
      </c>
      <c r="K72">
        <f t="shared" si="3"/>
        <v>96.10444554554536</v>
      </c>
    </row>
    <row r="73" spans="1:11">
      <c r="A73">
        <f t="shared" si="4"/>
        <v>96.573134574968293</v>
      </c>
      <c r="B73" s="4">
        <f t="shared" si="0"/>
        <v>0.48225766699965877</v>
      </c>
      <c r="C73">
        <f t="shared" si="1"/>
        <v>96.090876907968635</v>
      </c>
      <c r="I73">
        <f t="shared" si="5"/>
        <v>96.591139676764556</v>
      </c>
      <c r="J73" s="4">
        <f t="shared" si="2"/>
        <v>0.48235417692221588</v>
      </c>
      <c r="K73">
        <f t="shared" si="3"/>
        <v>96.108785499842341</v>
      </c>
    </row>
    <row r="74" spans="1:11">
      <c r="A74">
        <f t="shared" si="4"/>
        <v>96.579197293579469</v>
      </c>
      <c r="B74" s="4">
        <f t="shared" si="0"/>
        <v>0.48229016805750596</v>
      </c>
      <c r="C74">
        <f t="shared" si="1"/>
        <v>96.096907125521966</v>
      </c>
      <c r="I74">
        <f t="shared" si="5"/>
        <v>96.594959369490724</v>
      </c>
      <c r="J74" s="4">
        <f t="shared" si="2"/>
        <v>0.48237464639596528</v>
      </c>
      <c r="K74">
        <f t="shared" si="3"/>
        <v>96.112584723094756</v>
      </c>
    </row>
    <row r="75" spans="1:11">
      <c r="A75">
        <f t="shared" si="4"/>
        <v>96.58450482502127</v>
      </c>
      <c r="B75" s="4">
        <f t="shared" si="0"/>
        <v>0.48231861735396137</v>
      </c>
      <c r="C75">
        <f t="shared" si="1"/>
        <v>96.102186207667302</v>
      </c>
      <c r="I75">
        <f t="shared" si="5"/>
        <v>96.59830311229679</v>
      </c>
      <c r="J75" s="4">
        <f t="shared" si="2"/>
        <v>0.4823925639576262</v>
      </c>
      <c r="K75">
        <f t="shared" si="3"/>
        <v>96.115910548339158</v>
      </c>
    </row>
    <row r="76" spans="1:11">
      <c r="A76">
        <f t="shared" si="4"/>
        <v>96.589151162602946</v>
      </c>
      <c r="B76" s="4">
        <f t="shared" si="0"/>
        <v>0.48234351996915747</v>
      </c>
      <c r="C76">
        <f t="shared" si="1"/>
        <v>96.106807642633783</v>
      </c>
      <c r="I76">
        <f t="shared" si="5"/>
        <v>96.601230180926009</v>
      </c>
      <c r="J76" s="4">
        <f t="shared" si="2"/>
        <v>0.48240824773810653</v>
      </c>
      <c r="K76">
        <f t="shared" si="3"/>
        <v>96.118821933187903</v>
      </c>
    </row>
    <row r="77" spans="1:11">
      <c r="A77">
        <f t="shared" si="4"/>
        <v>96.593218618340501</v>
      </c>
      <c r="B77" s="4">
        <f t="shared" si="0"/>
        <v>0.48236531802962074</v>
      </c>
      <c r="C77">
        <f t="shared" si="1"/>
        <v>96.110853300310879</v>
      </c>
      <c r="I77">
        <f t="shared" si="5"/>
        <v>96.603792475731282</v>
      </c>
      <c r="J77" s="4">
        <f t="shared" si="2"/>
        <v>0.48242197621215588</v>
      </c>
      <c r="K77">
        <f t="shared" si="3"/>
        <v>96.121370499519131</v>
      </c>
    </row>
    <row r="78" spans="1:11">
      <c r="A78">
        <f t="shared" si="4"/>
        <v>96.59677927060325</v>
      </c>
      <c r="B78" s="4">
        <f t="shared" si="0"/>
        <v>0.48238439855296278</v>
      </c>
      <c r="C78">
        <f t="shared" si="1"/>
        <v>96.114394872050283</v>
      </c>
      <c r="I78">
        <f t="shared" si="5"/>
        <v>96.606035437739038</v>
      </c>
      <c r="J78" s="4">
        <f t="shared" si="2"/>
        <v>0.48243399314089275</v>
      </c>
      <c r="K78">
        <f t="shared" si="3"/>
        <v>96.123601444598151</v>
      </c>
    </row>
    <row r="79" spans="1:11">
      <c r="A79">
        <f t="shared" si="4"/>
        <v>96.59989623331029</v>
      </c>
      <c r="B79" s="4">
        <f t="shared" si="0"/>
        <v>0.48240110031548222</v>
      </c>
      <c r="C79">
        <f t="shared" si="1"/>
        <v>96.117495132994804</v>
      </c>
      <c r="I79">
        <f t="shared" si="5"/>
        <v>96.607998851311976</v>
      </c>
      <c r="J79" s="4">
        <f t="shared" si="2"/>
        <v>0.48244451189849918</v>
      </c>
      <c r="K79">
        <f t="shared" si="3"/>
        <v>96.125554339413483</v>
      </c>
    </row>
    <row r="80" spans="1:11">
      <c r="A80">
        <f t="shared" si="4"/>
        <v>96.602624768450468</v>
      </c>
      <c r="B80" s="4">
        <f t="shared" si="0"/>
        <v>0.48241571986427495</v>
      </c>
      <c r="C80">
        <f t="shared" si="1"/>
        <v>96.12020904858619</v>
      </c>
      <c r="I80">
        <f t="shared" si="5"/>
        <v>96.609717547359836</v>
      </c>
      <c r="J80" s="4">
        <f t="shared" si="2"/>
        <v>0.48245371925977226</v>
      </c>
      <c r="K80">
        <f t="shared" si="3"/>
        <v>96.12726382810007</v>
      </c>
    </row>
    <row r="81" spans="1:11">
      <c r="A81">
        <f t="shared" si="4"/>
        <v>96.605013261095309</v>
      </c>
      <c r="B81" s="4">
        <f t="shared" ref="B81:B100" si="6">($A81-50)/$A81</f>
        <v>0.48242851678034021</v>
      </c>
      <c r="C81">
        <f t="shared" ref="C81:C100" si="7">A81-B81</f>
        <v>96.122584744314963</v>
      </c>
      <c r="I81">
        <f t="shared" si="5"/>
        <v>96.61122201935278</v>
      </c>
      <c r="J81" s="4">
        <f t="shared" ref="J81:J100" si="8">($I81-50)/$I81</f>
        <v>0.4824617787156838</v>
      </c>
      <c r="K81">
        <f t="shared" ref="K81:K100" si="9">I81-J81</f>
        <v>96.128760240637092</v>
      </c>
    </row>
    <row r="82" spans="1:11">
      <c r="A82">
        <f t="shared" ref="A82:A100" si="10">$G$15*$C81*(1-($C81/$G$16))+$C81</f>
        <v>96.607104073769491</v>
      </c>
      <c r="B82" s="4">
        <f t="shared" si="6"/>
        <v>0.4824397182859364</v>
      </c>
      <c r="C82">
        <f t="shared" si="7"/>
        <v>96.12466435548356</v>
      </c>
      <c r="I82">
        <f t="shared" ref="I82:I100" si="11">$G$15*$K81*(1-($K81/$G$16))+$K81</f>
        <v>96.61253896289746</v>
      </c>
      <c r="J82" s="4">
        <f t="shared" si="8"/>
        <v>0.48246883337574098</v>
      </c>
      <c r="K82">
        <f t="shared" si="9"/>
        <v>96.130070129521712</v>
      </c>
    </row>
    <row r="83" spans="1:11">
      <c r="A83">
        <f t="shared" si="10"/>
        <v>96.608934295005739</v>
      </c>
      <c r="B83" s="4">
        <f t="shared" si="6"/>
        <v>0.48244952327784052</v>
      </c>
      <c r="C83">
        <f t="shared" si="7"/>
        <v>96.126484771727903</v>
      </c>
      <c r="I83">
        <f t="shared" si="11"/>
        <v>96.613691748320747</v>
      </c>
      <c r="J83" s="4">
        <f t="shared" si="8"/>
        <v>0.48247500850862524</v>
      </c>
      <c r="K83">
        <f t="shared" si="9"/>
        <v>96.131216739812118</v>
      </c>
    </row>
    <row r="84" spans="1:11">
      <c r="A84">
        <f t="shared" si="10"/>
        <v>96.610536395112518</v>
      </c>
      <c r="B84" s="4">
        <f t="shared" si="6"/>
        <v>0.48245810585801202</v>
      </c>
      <c r="C84">
        <f t="shared" si="7"/>
        <v>96.128078289254503</v>
      </c>
      <c r="I84">
        <f t="shared" si="11"/>
        <v>96.614700834547932</v>
      </c>
      <c r="J84" s="4">
        <f t="shared" si="8"/>
        <v>0.48248041376617534</v>
      </c>
      <c r="K84">
        <f t="shared" si="9"/>
        <v>96.132220420781763</v>
      </c>
    </row>
    <row r="85" spans="1:11">
      <c r="A85">
        <f t="shared" si="10"/>
        <v>96.611938800597031</v>
      </c>
      <c r="B85" s="4">
        <f t="shared" si="6"/>
        <v>0.48246561842426233</v>
      </c>
      <c r="C85">
        <f t="shared" si="7"/>
        <v>96.129473182172774</v>
      </c>
      <c r="I85">
        <f t="shared" si="11"/>
        <v>96.615584131544693</v>
      </c>
      <c r="J85" s="4">
        <f t="shared" si="8"/>
        <v>0.4824851451301721</v>
      </c>
      <c r="K85">
        <f t="shared" si="9"/>
        <v>96.133098986414524</v>
      </c>
    </row>
    <row r="86" spans="1:11">
      <c r="A86">
        <f t="shared" si="10"/>
        <v>96.613166397288538</v>
      </c>
      <c r="B86" s="4">
        <f t="shared" si="6"/>
        <v>0.4824721943757424</v>
      </c>
      <c r="C86">
        <f t="shared" si="7"/>
        <v>96.130694202912792</v>
      </c>
      <c r="I86">
        <f t="shared" si="11"/>
        <v>96.616357317697108</v>
      </c>
      <c r="J86" s="4">
        <f t="shared" si="8"/>
        <v>0.48248928661646451</v>
      </c>
      <c r="K86">
        <f t="shared" si="9"/>
        <v>96.133868031080638</v>
      </c>
    </row>
    <row r="87" spans="1:11">
      <c r="A87">
        <f t="shared" si="10"/>
        <v>96.614240970977349</v>
      </c>
      <c r="B87" s="4">
        <f t="shared" si="6"/>
        <v>0.48247795048123537</v>
      </c>
      <c r="C87">
        <f t="shared" si="7"/>
        <v>96.131763020496109</v>
      </c>
      <c r="I87">
        <f t="shared" si="11"/>
        <v>96.617034117718731</v>
      </c>
      <c r="J87" s="4">
        <f t="shared" si="8"/>
        <v>0.48249291176667952</v>
      </c>
      <c r="K87">
        <f t="shared" si="9"/>
        <v>96.134541205952047</v>
      </c>
    </row>
    <row r="88" spans="1:11">
      <c r="A88">
        <f t="shared" si="10"/>
        <v>96.615181593303134</v>
      </c>
      <c r="B88" s="4">
        <f t="shared" si="6"/>
        <v>0.48248298895226893</v>
      </c>
      <c r="C88">
        <f t="shared" si="7"/>
        <v>96.132698604350864</v>
      </c>
      <c r="I88">
        <f t="shared" si="11"/>
        <v>96.617626545983256</v>
      </c>
      <c r="J88" s="4">
        <f t="shared" si="8"/>
        <v>0.48249608495398627</v>
      </c>
      <c r="K88">
        <f t="shared" si="9"/>
        <v>96.135130461029277</v>
      </c>
    </row>
    <row r="89" spans="1:11">
      <c r="A89">
        <f t="shared" si="10"/>
        <v>96.616004959675024</v>
      </c>
      <c r="B89" s="4">
        <f t="shared" si="6"/>
        <v>0.48248739925782813</v>
      </c>
      <c r="C89">
        <f t="shared" si="7"/>
        <v>96.133517560417189</v>
      </c>
      <c r="I89">
        <f t="shared" si="11"/>
        <v>96.618145119576226</v>
      </c>
      <c r="J89" s="4">
        <f t="shared" si="8"/>
        <v>0.48249886252609003</v>
      </c>
      <c r="K89">
        <f t="shared" si="9"/>
        <v>96.135646257050141</v>
      </c>
    </row>
    <row r="90" spans="1:11">
      <c r="A90">
        <f t="shared" si="10"/>
        <v>96.616725685170678</v>
      </c>
      <c r="B90" s="4">
        <f t="shared" si="6"/>
        <v>0.48249125971286871</v>
      </c>
      <c r="C90">
        <f t="shared" si="7"/>
        <v>96.134234425457805</v>
      </c>
      <c r="I90">
        <f t="shared" si="11"/>
        <v>96.618599044827775</v>
      </c>
      <c r="J90" s="4">
        <f t="shared" si="8"/>
        <v>0.48250129380574353</v>
      </c>
      <c r="K90">
        <f t="shared" si="9"/>
        <v>96.136097751022035</v>
      </c>
    </row>
    <row r="91" spans="1:11">
      <c r="A91">
        <f t="shared" si="10"/>
        <v>96.61735656362778</v>
      </c>
      <c r="B91" s="4">
        <f t="shared" si="6"/>
        <v>0.48249463886882182</v>
      </c>
      <c r="C91">
        <f t="shared" si="7"/>
        <v>96.134861924758951</v>
      </c>
      <c r="I91">
        <f t="shared" si="11"/>
        <v>96.618996380622619</v>
      </c>
      <c r="J91" s="4">
        <f t="shared" si="8"/>
        <v>0.48250342196653445</v>
      </c>
      <c r="K91">
        <f t="shared" si="9"/>
        <v>96.136492958656078</v>
      </c>
    </row>
    <row r="92" spans="1:11">
      <c r="A92">
        <f t="shared" si="10"/>
        <v>96.61790879449741</v>
      </c>
      <c r="B92" s="4">
        <f t="shared" si="6"/>
        <v>0.4824975967307667</v>
      </c>
      <c r="C92">
        <f t="shared" si="7"/>
        <v>96.135411197766643</v>
      </c>
      <c r="I92">
        <f t="shared" si="11"/>
        <v>96.619344181374714</v>
      </c>
      <c r="J92" s="4">
        <f t="shared" si="8"/>
        <v>0.48250528479949578</v>
      </c>
      <c r="K92">
        <f t="shared" si="9"/>
        <v>96.136838896575213</v>
      </c>
    </row>
    <row r="93" spans="1:11">
      <c r="A93">
        <f t="shared" si="10"/>
        <v>96.618392181463534</v>
      </c>
      <c r="B93" s="4">
        <f t="shared" si="6"/>
        <v>0.48250018582287463</v>
      </c>
      <c r="C93">
        <f t="shared" si="7"/>
        <v>96.135891995640662</v>
      </c>
      <c r="I93">
        <f t="shared" si="11"/>
        <v>96.619648622196109</v>
      </c>
      <c r="J93" s="4">
        <f t="shared" si="8"/>
        <v>0.48250691538414819</v>
      </c>
      <c r="K93">
        <f t="shared" si="9"/>
        <v>96.13714170681196</v>
      </c>
    </row>
    <row r="94" spans="1:11">
      <c r="A94">
        <f t="shared" si="10"/>
        <v>96.618815306337211</v>
      </c>
      <c r="B94" s="4">
        <f t="shared" si="6"/>
        <v>0.48250245212103621</v>
      </c>
      <c r="C94">
        <f t="shared" si="7"/>
        <v>96.136312854216172</v>
      </c>
      <c r="I94">
        <f t="shared" si="11"/>
        <v>96.619915108475183</v>
      </c>
      <c r="J94" s="4">
        <f t="shared" si="8"/>
        <v>0.48250834267588627</v>
      </c>
      <c r="K94">
        <f t="shared" si="9"/>
        <v>96.137406765799298</v>
      </c>
    </row>
    <row r="95" spans="1:11">
      <c r="A95">
        <f t="shared" si="10"/>
        <v>96.619185681299427</v>
      </c>
      <c r="B95" s="4">
        <f t="shared" si="6"/>
        <v>0.48250443586922648</v>
      </c>
      <c r="C95">
        <f t="shared" si="7"/>
        <v>96.136681245430196</v>
      </c>
      <c r="I95">
        <f t="shared" si="11"/>
        <v>96.620148371804632</v>
      </c>
      <c r="J95" s="4">
        <f t="shared" si="8"/>
        <v>0.48250959202013777</v>
      </c>
      <c r="K95">
        <f t="shared" si="9"/>
        <v>96.137638779784496</v>
      </c>
    </row>
    <row r="96" spans="1:11">
      <c r="A96">
        <f t="shared" si="10"/>
        <v>96.619509882185042</v>
      </c>
      <c r="B96" s="4">
        <f t="shared" si="6"/>
        <v>0.4825061722940997</v>
      </c>
      <c r="C96">
        <f t="shared" si="7"/>
        <v>96.137003709890948</v>
      </c>
      <c r="I96">
        <f t="shared" si="11"/>
        <v>96.620352553958455</v>
      </c>
      <c r="J96" s="4">
        <f t="shared" si="8"/>
        <v>0.48251068560242444</v>
      </c>
      <c r="K96">
        <f t="shared" si="9"/>
        <v>96.137841868356034</v>
      </c>
    </row>
    <row r="97" spans="1:11">
      <c r="A97">
        <f t="shared" si="10"/>
        <v>96.619793665166512</v>
      </c>
      <c r="B97" s="4">
        <f t="shared" si="6"/>
        <v>0.48250769223049933</v>
      </c>
      <c r="C97">
        <f t="shared" si="7"/>
        <v>96.137285972936013</v>
      </c>
      <c r="I97">
        <f t="shared" si="11"/>
        <v>96.620531280405785</v>
      </c>
      <c r="J97" s="4">
        <f t="shared" si="8"/>
        <v>0.48251164284231401</v>
      </c>
      <c r="K97">
        <f t="shared" si="9"/>
        <v>96.138019637563474</v>
      </c>
    </row>
    <row r="98" spans="1:11">
      <c r="A98">
        <f t="shared" si="10"/>
        <v>96.62004206890299</v>
      </c>
      <c r="B98" s="4">
        <f t="shared" si="6"/>
        <v>0.48250902266898904</v>
      </c>
      <c r="C98">
        <f t="shared" si="7"/>
        <v>96.137533046233997</v>
      </c>
      <c r="I98">
        <f t="shared" si="11"/>
        <v>96.620687724664421</v>
      </c>
      <c r="J98" s="4">
        <f t="shared" si="8"/>
        <v>0.48251248073825842</v>
      </c>
      <c r="K98">
        <f t="shared" si="9"/>
        <v>96.138175243926156</v>
      </c>
    </row>
    <row r="99" spans="1:11">
      <c r="A99">
        <f t="shared" si="10"/>
        <v>96.620259503963965</v>
      </c>
      <c r="B99" s="4">
        <f t="shared" si="6"/>
        <v>0.48251018723512445</v>
      </c>
      <c r="C99">
        <f t="shared" si="7"/>
        <v>96.137749316728843</v>
      </c>
      <c r="I99">
        <f t="shared" si="11"/>
        <v>96.620824664635137</v>
      </c>
      <c r="J99" s="4">
        <f t="shared" si="8"/>
        <v>0.48251321416944137</v>
      </c>
      <c r="K99">
        <f t="shared" si="9"/>
        <v>96.138311450465693</v>
      </c>
    </row>
    <row r="100" spans="1:11">
      <c r="A100">
        <f t="shared" si="10"/>
        <v>96.620449831111543</v>
      </c>
      <c r="B100" s="4">
        <f t="shared" si="6"/>
        <v>0.48251120660897479</v>
      </c>
      <c r="C100">
        <f t="shared" si="7"/>
        <v>96.137938624502567</v>
      </c>
      <c r="I100">
        <f t="shared" si="11"/>
        <v>96.62094453191547</v>
      </c>
      <c r="J100" s="4">
        <f t="shared" si="8"/>
        <v>0.48251385615999454</v>
      </c>
      <c r="K100">
        <f t="shared" si="9"/>
        <v>96.138430675755473</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exoplanet</vt:lpstr>
      <vt:lpstr>CO2curve</vt:lpstr>
      <vt:lpstr>Surgeries</vt:lpstr>
      <vt:lpstr>Fishing</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 Ross</dc:creator>
  <cp:lastModifiedBy>Office 2004 Test Drive User</cp:lastModifiedBy>
  <dcterms:created xsi:type="dcterms:W3CDTF">2014-12-09T05:17:59Z</dcterms:created>
  <dcterms:modified xsi:type="dcterms:W3CDTF">2014-12-14T20:45:52Z</dcterms:modified>
</cp:coreProperties>
</file>